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gramowanie\Racing-Optimization-with-ABC-Algorithm\AnalyseResults\"/>
    </mc:Choice>
  </mc:AlternateContent>
  <xr:revisionPtr revIDLastSave="0" documentId="13_ncr:1_{A6EB23D8-00C6-40ED-882B-1DF9BD0512E0}" xr6:coauthVersionLast="47" xr6:coauthVersionMax="47" xr10:uidLastSave="{00000000-0000-0000-0000-000000000000}"/>
  <bookViews>
    <workbookView xWindow="2340" yWindow="2340" windowWidth="21600" windowHeight="11835" firstSheet="2" activeTab="4" xr2:uid="{315FE3CB-052C-447F-98BD-1890A42F4A0A}"/>
  </bookViews>
  <sheets>
    <sheet name="20bees20iter15foodx50" sheetId="2" r:id="rId1"/>
    <sheet name="10iter10bees10foodx50" sheetId="3" r:id="rId2"/>
    <sheet name="20iter10bees10foodx50" sheetId="4" r:id="rId3"/>
    <sheet name="10iter20bees10foodx50" sheetId="5" r:id="rId4"/>
    <sheet name="10iter10bees20foodx50" sheetId="6" r:id="rId5"/>
    <sheet name="30iter10bees10foodx50" sheetId="7" r:id="rId6"/>
    <sheet name="50iter10bees10foodx50" sheetId="8" r:id="rId7"/>
    <sheet name="40iter10bees10foodx50" sheetId="10" r:id="rId8"/>
    <sheet name="10iter30bees10foodx50" sheetId="11" r:id="rId9"/>
    <sheet name="10iter40bees10foodx50" sheetId="12" r:id="rId10"/>
    <sheet name="30iter30bees30foodx50" sheetId="13" r:id="rId11"/>
    <sheet name="10iter50bees10foodx50" sheetId="14" r:id="rId12"/>
    <sheet name="10iter10bees30foodx50" sheetId="16" r:id="rId13"/>
    <sheet name="10iter10bees40foodx50" sheetId="17" r:id="rId14"/>
    <sheet name="10iter10bees50foodx50" sheetId="18" r:id="rId15"/>
    <sheet name="Arkusz3" sheetId="15" r:id="rId16"/>
    <sheet name="Arkusz2" sheetId="9" r:id="rId17"/>
    <sheet name="Arkusz1" sheetId="1" r:id="rId18"/>
  </sheets>
  <definedNames>
    <definedName name="ExternalData_1" localSheetId="1" hidden="1">'10iter10bees10foodx50'!$A$1:$AX$12</definedName>
    <definedName name="ExternalData_1" localSheetId="4" hidden="1">'10iter10bees20foodx50'!$A$1:$AX$12</definedName>
    <definedName name="ExternalData_1" localSheetId="12" hidden="1">'10iter10bees30foodx50'!$A$1:$AX$12</definedName>
    <definedName name="ExternalData_1" localSheetId="13" hidden="1">'10iter10bees40foodx50'!$A$1:$AX$12</definedName>
    <definedName name="ExternalData_1" localSheetId="14" hidden="1">'10iter10bees50foodx50'!$A$1:$AX$12</definedName>
    <definedName name="ExternalData_1" localSheetId="3" hidden="1">'10iter20bees10foodx50'!$A$1:$AX$12</definedName>
    <definedName name="ExternalData_1" localSheetId="8" hidden="1">'10iter30bees10foodx50'!$A$1:$AX$12</definedName>
    <definedName name="ExternalData_1" localSheetId="9" hidden="1">'10iter40bees10foodx50'!$A$1:$AX$12</definedName>
    <definedName name="ExternalData_1" localSheetId="11" hidden="1">'10iter50bees10foodx50'!$A$1:$AX$12</definedName>
    <definedName name="ExternalData_1" localSheetId="0" hidden="1">'20bees20iter15foodx50'!$A$1:$AX$22</definedName>
    <definedName name="ExternalData_1" localSheetId="2" hidden="1">'20iter10bees10foodx50'!$A$1:$AX$22</definedName>
    <definedName name="ExternalData_1" localSheetId="5" hidden="1">'30iter10bees10foodx50'!$A$1:$AX$32</definedName>
    <definedName name="ExternalData_1" localSheetId="7" hidden="1">'40iter10bees10foodx50'!$A$1:$AX$42</definedName>
    <definedName name="ExternalData_1" localSheetId="6" hidden="1">'50iter10bees10foodx50'!$A$1:$AX$52</definedName>
    <definedName name="ExternalData_2" localSheetId="10" hidden="1">'30iter30bees30foodx50'!$A$1:$AX$32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8" l="1"/>
  <c r="D16" i="18"/>
  <c r="B16" i="18"/>
  <c r="A16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14" i="18"/>
  <c r="A18" i="17"/>
  <c r="D16" i="17"/>
  <c r="B16" i="17"/>
  <c r="A16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AX14" i="17"/>
  <c r="A14" i="17"/>
  <c r="A18" i="16"/>
  <c r="D16" i="16"/>
  <c r="B16" i="16"/>
  <c r="A16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14" i="16"/>
  <c r="A18" i="14"/>
  <c r="D16" i="14"/>
  <c r="B16" i="14"/>
  <c r="A16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14" i="14"/>
  <c r="A40" i="13"/>
  <c r="D38" i="13"/>
  <c r="B38" i="13"/>
  <c r="A38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36" i="13"/>
  <c r="D18" i="12"/>
  <c r="A20" i="12"/>
  <c r="B18" i="12"/>
  <c r="A18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15" i="12"/>
  <c r="A19" i="11"/>
  <c r="D17" i="11"/>
  <c r="B17" i="11"/>
  <c r="A17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15" i="11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44" i="10"/>
  <c r="A59" i="8"/>
  <c r="D57" i="8"/>
  <c r="B57" i="8"/>
  <c r="A57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55" i="8"/>
  <c r="A39" i="7"/>
  <c r="D37" i="7"/>
  <c r="B37" i="7"/>
  <c r="A37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35" i="7"/>
  <c r="D17" i="6"/>
  <c r="D17" i="5"/>
  <c r="D27" i="4"/>
  <c r="D17" i="3"/>
  <c r="A19" i="6"/>
  <c r="B17" i="6"/>
  <c r="A17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15" i="6"/>
  <c r="A20" i="5"/>
  <c r="B17" i="5"/>
  <c r="A17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15" i="5"/>
  <c r="A17" i="3"/>
  <c r="A19" i="3" s="1"/>
  <c r="A29" i="4"/>
  <c r="B27" i="4"/>
  <c r="A27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25" i="4"/>
  <c r="B17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15" i="3"/>
  <c r="A31" i="2"/>
  <c r="B28" i="2"/>
  <c r="A28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24" i="2"/>
  <c r="D46" i="10" l="1"/>
  <c r="A46" i="10"/>
  <c r="A48" i="10" s="1"/>
  <c r="B46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473A68-62CF-4415-AA53-9FF2525303AB}" keepAlive="1" name="Zapytanie — 10bees10iter10foodx50" description="Połączenie z zapytaniem „10bees10iter10foodx50” w skoroszycie." type="5" refreshedVersion="8" background="1" saveData="1">
    <dbPr connection="Provider=Microsoft.Mashup.OleDb.1;Data Source=$Workbook$;Location=10bees10iter10foodx50;Extended Properties=&quot;&quot;" command="SELECT * FROM [10bees10iter10foodx50]"/>
  </connection>
  <connection id="2" xr16:uid="{3FDE6EE5-A38B-4701-A5F5-07119EBA7E02}" keepAlive="1" name="Zapytanie — 10bees10iter20foodx50" description="Połączenie z zapytaniem „10bees10iter20foodx50” w skoroszycie." type="5" refreshedVersion="8" background="1" saveData="1">
    <dbPr connection="Provider=Microsoft.Mashup.OleDb.1;Data Source=$Workbook$;Location=10bees10iter20foodx50;Extended Properties=&quot;&quot;" command="SELECT * FROM [10bees10iter20foodx50]"/>
  </connection>
  <connection id="3" xr16:uid="{ED409E45-605F-449E-9E48-F182A4E0CCB5}" keepAlive="1" name="Zapytanie — 10bees20iter10foodx50" description="Połączenie z zapytaniem „10bees20iter10foodx50” w skoroszycie." type="5" refreshedVersion="8" background="1" saveData="1">
    <dbPr connection="Provider=Microsoft.Mashup.OleDb.1;Data Source=$Workbook$;Location=10bees20iter10foodx50;Extended Properties=&quot;&quot;" command="SELECT * FROM [10bees20iter10foodx50]"/>
  </connection>
  <connection id="4" xr16:uid="{48B47624-5605-4B6C-B46D-1102BFC57D42}" keepAlive="1" name="Zapytanie — 10iter10bees30foodx50" description="Połączenie z zapytaniem „10iter10bees30foodx50” w skoroszycie." type="5" refreshedVersion="8" background="1" saveData="1">
    <dbPr connection="Provider=Microsoft.Mashup.OleDb.1;Data Source=$Workbook$;Location=10iter10bees30foodx50;Extended Properties=&quot;&quot;" command="SELECT * FROM [10iter10bees30foodx50]"/>
  </connection>
  <connection id="5" xr16:uid="{55710333-6C26-401E-B1A8-8DF6F7E511CF}" keepAlive="1" name="Zapytanie — 10iter10bees40foodx50" description="Połączenie z zapytaniem „10iter10bees40foodx50” w skoroszycie." type="5" refreshedVersion="8" background="1" saveData="1">
    <dbPr connection="Provider=Microsoft.Mashup.OleDb.1;Data Source=$Workbook$;Location=10iter10bees40foodx50;Extended Properties=&quot;&quot;" command="SELECT * FROM [10iter10bees40foodx50]"/>
  </connection>
  <connection id="6" xr16:uid="{525D975B-75C8-4754-9CEF-C7140EC96324}" keepAlive="1" name="Zapytanie — 10iter10bees50foodx50" description="Połączenie z zapytaniem „10iter10bees50foodx50” w skoroszycie." type="5" refreshedVersion="8" background="1" saveData="1">
    <dbPr connection="Provider=Microsoft.Mashup.OleDb.1;Data Source=$Workbook$;Location=10iter10bees50foodx50;Extended Properties=&quot;&quot;" command="SELECT * FROM [10iter10bees50foodx50]"/>
  </connection>
  <connection id="7" xr16:uid="{E0035F18-913B-459F-9EFD-5E0BF1F3C9AA}" keepAlive="1" name="Zapytanie — 10iter30bees10foodx50" description="Połączenie z zapytaniem „10iter30bees10foodx50” w skoroszycie." type="5" refreshedVersion="8" background="1" saveData="1">
    <dbPr connection="Provider=Microsoft.Mashup.OleDb.1;Data Source=$Workbook$;Location=10iter30bees10foodx50;Extended Properties=&quot;&quot;" command="SELECT * FROM [10iter30bees10foodx50]"/>
  </connection>
  <connection id="8" xr16:uid="{5B4A1919-4F3D-4264-923D-2F0C5AB4317B}" keepAlive="1" name="Zapytanie — 10iter40bees10foodx50" description="Połączenie z zapytaniem „10iter40bees10foodx50” w skoroszycie." type="5" refreshedVersion="8" background="1" saveData="1">
    <dbPr connection="Provider=Microsoft.Mashup.OleDb.1;Data Source=$Workbook$;Location=10iter40bees10foodx50;Extended Properties=&quot;&quot;" command="SELECT * FROM [10iter40bees10foodx50]"/>
  </connection>
  <connection id="9" xr16:uid="{A2674D4D-F35B-4764-AAD6-76FA8E9F06A2}" keepAlive="1" name="Zapytanie — 10iter50bees10foodx50" description="Połączenie z zapytaniem „10iter50bees10foodx50” w skoroszycie." type="5" refreshedVersion="8" background="1" saveData="1">
    <dbPr connection="Provider=Microsoft.Mashup.OleDb.1;Data Source=$Workbook$;Location=10iter50bees10foodx50;Extended Properties=&quot;&quot;" command="SELECT * FROM [10iter50bees10foodx50]"/>
  </connection>
  <connection id="10" xr16:uid="{3710F163-6B21-44CD-82D9-A624180022D6}" keepAlive="1" name="Zapytanie — 20bees10iter10foodx50" description="Połączenie z zapytaniem „20bees10iter10foodx50” w skoroszycie." type="5" refreshedVersion="8" background="1" saveData="1">
    <dbPr connection="Provider=Microsoft.Mashup.OleDb.1;Data Source=$Workbook$;Location=20bees10iter10foodx50;Extended Properties=&quot;&quot;" command="SELECT * FROM [20bees10iter10foodx50]"/>
  </connection>
  <connection id="11" xr16:uid="{5C396DC2-5F9C-4DCC-B2ED-786D4A0B4B0A}" keepAlive="1" name="Zapytanie — 20bees20iter15foodx50" description="Połączenie z zapytaniem „20bees20iter15foodx50” w skoroszycie." type="5" refreshedVersion="8" background="1" saveData="1">
    <dbPr connection="Provider=Microsoft.Mashup.OleDb.1;Data Source=$Workbook$;Location=20bees20iter15foodx50;Extended Properties=&quot;&quot;" command="SELECT * FROM [20bees20iter15foodx50]"/>
  </connection>
  <connection id="12" xr16:uid="{6FE51D40-66D7-4EFC-AE9F-88214CE587FE}" keepAlive="1" name="Zapytanie — 30iter10bees10foodx50" description="Połączenie z zapytaniem „30iter10bees10foodx50” w skoroszycie." type="5" refreshedVersion="8" background="1" saveData="1">
    <dbPr connection="Provider=Microsoft.Mashup.OleDb.1;Data Source=$Workbook$;Location=30iter10bees10foodx50;Extended Properties=&quot;&quot;" command="SELECT * FROM [30iter10bees10foodx50]"/>
  </connection>
  <connection id="13" xr16:uid="{4221C9C1-BBCC-4752-8DF7-9378C11946C6}" keepAlive="1" name="Zapytanie — 30iter30bees30foodx50" description="Połączenie z zapytaniem „30iter30bees30foodx50” w skoroszycie." type="5" refreshedVersion="8" background="1" saveData="1">
    <dbPr connection="Provider=Microsoft.Mashup.OleDb.1;Data Source=$Workbook$;Location=30iter30bees30foodx50;Extended Properties=&quot;&quot;" command="SELECT * FROM [30iter30bees30foodx50]"/>
  </connection>
  <connection id="14" xr16:uid="{31D03425-190F-4C92-A8E9-04DBBD56CD74}" keepAlive="1" name="Zapytanie — 40iter10bees10foodx50" description="Połączenie z zapytaniem „40iter10bees10foodx50” w skoroszycie." type="5" refreshedVersion="8" background="1" saveData="1">
    <dbPr connection="Provider=Microsoft.Mashup.OleDb.1;Data Source=$Workbook$;Location=40iter10bees10foodx50;Extended Properties=&quot;&quot;" command="SELECT * FROM [40iter10bees10foodx50]"/>
  </connection>
  <connection id="15" xr16:uid="{C9E453A3-84AA-466D-8B56-5CE859B6B4EF}" keepAlive="1" name="Zapytanie — 50iter10bees10foodx50" description="Połączenie z zapytaniem „50iter10bees10foodx50” w skoroszycie." type="5" refreshedVersion="8" background="1" saveData="1">
    <dbPr connection="Provider=Microsoft.Mashup.OleDb.1;Data Source=$Workbook$;Location=50iter10bees10foodx50;Extended Properties=&quot;&quot;" command="SELECT * FROM [50iter10bees10foodx50]"/>
  </connection>
</connections>
</file>

<file path=xl/sharedStrings.xml><?xml version="1.0" encoding="utf-8"?>
<sst xmlns="http://schemas.openxmlformats.org/spreadsheetml/2006/main" count="806" uniqueCount="98">
  <si>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</si>
  <si>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</si>
  <si>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</si>
  <si>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</si>
  <si>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</si>
  <si>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</si>
  <si>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</si>
  <si>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</si>
  <si>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</si>
  <si>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</si>
  <si>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</si>
  <si>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</si>
  <si>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</si>
  <si>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</si>
  <si>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</si>
  <si>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</si>
  <si>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</si>
  <si>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</si>
  <si>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</si>
  <si>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</si>
  <si>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</si>
  <si>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</si>
  <si>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</si>
  <si>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</si>
  <si>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</si>
  <si>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</si>
  <si>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</si>
  <si>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</si>
  <si>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</si>
  <si>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</si>
  <si>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</si>
  <si>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</si>
  <si>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</si>
  <si>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</si>
  <si>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</si>
  <si>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</si>
  <si>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</si>
  <si>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</si>
  <si>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</si>
  <si>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</si>
  <si>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</si>
  <si>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</si>
  <si>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</si>
  <si>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</si>
  <si>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</si>
  <si>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</si>
  <si>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</si>
  <si>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</si>
  <si>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</si>
  <si>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</si>
  <si>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Odchylenie</t>
  </si>
  <si>
    <t>Srednia</t>
  </si>
  <si>
    <t>Współczynnik zmienności</t>
  </si>
  <si>
    <t>Memory used: 0.01 MB</t>
  </si>
  <si>
    <t>Execution time: 36.97824786200006</t>
  </si>
  <si>
    <t>Execution time all: 1848.9158802000002</t>
  </si>
  <si>
    <t>Execution time: 9.563511943999911</t>
  </si>
  <si>
    <t>Execution time all: 478.1790904999998</t>
  </si>
  <si>
    <t>Odchylenie std</t>
  </si>
  <si>
    <t>Memory used: 8.56 KB</t>
  </si>
  <si>
    <t>Execution time: 19.012200618000097</t>
  </si>
  <si>
    <t>Execution time all: 950.6136318999997</t>
  </si>
  <si>
    <t>Odch.Std</t>
  </si>
  <si>
    <t>Średnia</t>
  </si>
  <si>
    <t>Memory used: 9.28 KB</t>
  </si>
  <si>
    <t>Execution time: 19.094360601999796</t>
  </si>
  <si>
    <t>Execution time all: 954.7216152000001</t>
  </si>
  <si>
    <t>Odch</t>
  </si>
  <si>
    <t>Sr</t>
  </si>
  <si>
    <t>Wsp</t>
  </si>
  <si>
    <t>Memory used: 7.68 KB</t>
  </si>
  <si>
    <t>Execution time: 9.416401309999964</t>
  </si>
  <si>
    <t>Execution time all: 470.8236725000006</t>
  </si>
  <si>
    <t>Memory used: 10.40 KB</t>
  </si>
  <si>
    <t>Execution time: 27.792829039999923</t>
  </si>
  <si>
    <t>Execution time all: 1389.6449334999998</t>
  </si>
  <si>
    <t>Miin</t>
  </si>
  <si>
    <t>Memory used: -296.64 KB</t>
  </si>
  <si>
    <t>Execution time: 49.803657164000036</t>
  </si>
  <si>
    <t>Execution time all: 2490.186325300001</t>
  </si>
  <si>
    <t>Memory used: -848.88 KB</t>
  </si>
  <si>
    <t>Execution time: 60.0160173580001</t>
  </si>
  <si>
    <t>Execution time all: 3000.8059814000007</t>
  </si>
  <si>
    <t>Memory used: 7.92 KB</t>
  </si>
  <si>
    <t>Execution time: 28.56161903999935</t>
  </si>
  <si>
    <t>Execution time all: 1428.084011400002</t>
  </si>
  <si>
    <t>Memory used: -304.56 KB</t>
  </si>
  <si>
    <t>Execution time: 39.07082965799986</t>
  </si>
  <si>
    <t>Execution time all: 1953.5443773000006</t>
  </si>
  <si>
    <t>Memory used: 9.04 KB</t>
  </si>
  <si>
    <t>Execution time: 6.634065550006926</t>
  </si>
  <si>
    <t>Execution time all: 331.70822130003944</t>
  </si>
  <si>
    <t>Memory used: 5.76 KB</t>
  </si>
  <si>
    <t>Execution time: 5.638191712014377</t>
  </si>
  <si>
    <t>Execution time all: 281.91345279989764</t>
  </si>
  <si>
    <t>Memory used: 6.96 KB</t>
  </si>
  <si>
    <t>Execution time: 9.50693024600856</t>
  </si>
  <si>
    <t>Execution time all: 475.3517195000313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</si>
</sst>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znalezionego minimum dla każdego testu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62999488317817E-2"/>
          <c:y val="9.4326799881878989E-2"/>
          <c:w val="0.90140171331548802"/>
          <c:h val="0.817135101848032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'10iter10bees20foodx50'!$A$15:$AX$15</c:f>
              <c:numCache>
                <c:formatCode>General</c:formatCode>
                <c:ptCount val="50"/>
                <c:pt idx="0">
                  <c:v>72267.45891666667</c:v>
                </c:pt>
                <c:pt idx="1">
                  <c:v>68651.334266666672</c:v>
                </c:pt>
                <c:pt idx="2">
                  <c:v>74051.28</c:v>
                </c:pt>
                <c:pt idx="3">
                  <c:v>70972.941800000015</c:v>
                </c:pt>
                <c:pt idx="4">
                  <c:v>74768.560666666672</c:v>
                </c:pt>
                <c:pt idx="5">
                  <c:v>82499.531104166701</c:v>
                </c:pt>
                <c:pt idx="6">
                  <c:v>70628.257786666625</c:v>
                </c:pt>
                <c:pt idx="7">
                  <c:v>71826.467166666669</c:v>
                </c:pt>
                <c:pt idx="8">
                  <c:v>75113.900541666677</c:v>
                </c:pt>
                <c:pt idx="9">
                  <c:v>70480.289166666626</c:v>
                </c:pt>
                <c:pt idx="10">
                  <c:v>73858.740979166716</c:v>
                </c:pt>
                <c:pt idx="11">
                  <c:v>72042.908944166673</c:v>
                </c:pt>
                <c:pt idx="12">
                  <c:v>72227.320614999961</c:v>
                </c:pt>
                <c:pt idx="13">
                  <c:v>72867.078541666691</c:v>
                </c:pt>
                <c:pt idx="14">
                  <c:v>69902.211416666658</c:v>
                </c:pt>
                <c:pt idx="15">
                  <c:v>67398.416666666788</c:v>
                </c:pt>
                <c:pt idx="16">
                  <c:v>69364.433541666673</c:v>
                </c:pt>
                <c:pt idx="17">
                  <c:v>71907.337110000008</c:v>
                </c:pt>
                <c:pt idx="18">
                  <c:v>73788.649416666682</c:v>
                </c:pt>
                <c:pt idx="19">
                  <c:v>70971.753041666685</c:v>
                </c:pt>
                <c:pt idx="20">
                  <c:v>71672.695773333369</c:v>
                </c:pt>
                <c:pt idx="21">
                  <c:v>75535.283000000054</c:v>
                </c:pt>
                <c:pt idx="22">
                  <c:v>81079.141666666648</c:v>
                </c:pt>
                <c:pt idx="23">
                  <c:v>68982.560041666642</c:v>
                </c:pt>
                <c:pt idx="24">
                  <c:v>66643.579166666663</c:v>
                </c:pt>
                <c:pt idx="25">
                  <c:v>72591.00916666667</c:v>
                </c:pt>
                <c:pt idx="26">
                  <c:v>66531.976446666697</c:v>
                </c:pt>
                <c:pt idx="27">
                  <c:v>73561.871541666653</c:v>
                </c:pt>
                <c:pt idx="28">
                  <c:v>74509.508166666667</c:v>
                </c:pt>
                <c:pt idx="29">
                  <c:v>68754.350186666692</c:v>
                </c:pt>
                <c:pt idx="30">
                  <c:v>69247.915979166646</c:v>
                </c:pt>
                <c:pt idx="31">
                  <c:v>71960.145416666681</c:v>
                </c:pt>
                <c:pt idx="32">
                  <c:v>90743.26204166669</c:v>
                </c:pt>
                <c:pt idx="33">
                  <c:v>99814.314933333342</c:v>
                </c:pt>
                <c:pt idx="34">
                  <c:v>70594.520166666698</c:v>
                </c:pt>
                <c:pt idx="35">
                  <c:v>96751.05229166674</c:v>
                </c:pt>
                <c:pt idx="36">
                  <c:v>73112.560791666707</c:v>
                </c:pt>
                <c:pt idx="37">
                  <c:v>73925.882000000012</c:v>
                </c:pt>
                <c:pt idx="38">
                  <c:v>81852.027291666658</c:v>
                </c:pt>
                <c:pt idx="39">
                  <c:v>75760.756291666665</c:v>
                </c:pt>
                <c:pt idx="40">
                  <c:v>77507.999916666653</c:v>
                </c:pt>
                <c:pt idx="41">
                  <c:v>76583.413916666686</c:v>
                </c:pt>
                <c:pt idx="42">
                  <c:v>70853.293450000026</c:v>
                </c:pt>
                <c:pt idx="43">
                  <c:v>69251.633291666658</c:v>
                </c:pt>
                <c:pt idx="44">
                  <c:v>77688.087946666652</c:v>
                </c:pt>
                <c:pt idx="45">
                  <c:v>67499.755208333401</c:v>
                </c:pt>
                <c:pt idx="46">
                  <c:v>90374.818446666672</c:v>
                </c:pt>
                <c:pt idx="47">
                  <c:v>85689.50416666668</c:v>
                </c:pt>
                <c:pt idx="48">
                  <c:v>73674.003506666704</c:v>
                </c:pt>
                <c:pt idx="49">
                  <c:v>69673.062166666699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F-4FD2-8614-B9F05135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305680"/>
        <c:axId val="244308560"/>
      </c:lineChart>
      <c:catAx>
        <c:axId val="24430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308560"/>
        <c:crosses val="autoZero"/>
        <c:auto val="1"/>
        <c:lblAlgn val="ctr"/>
        <c:lblOffset val="100"/>
        <c:noMultiLvlLbl val="0"/>
      </c:catAx>
      <c:valAx>
        <c:axId val="2443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30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znalezionego minimum dla każdego testu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l-PL"/>
          </a:p>
        </c:rich>
      </c:tx>
      <c:layout>
        <c:manualLayout>
          <c:xMode val="edge"/>
          <c:yMode val="edge"/>
          <c:x val="0.20628835764564424"/>
          <c:y val="2.3323615160349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'10iter10bees40foodx50'!$A$14:$AX$14</c:f>
              <c:numCache>
                <c:formatCode>General</c:formatCode>
                <c:ptCount val="50"/>
                <c:pt idx="0">
                  <c:v>71517.965916666668</c:v>
                </c:pt>
                <c:pt idx="1">
                  <c:v>71970.640166666664</c:v>
                </c:pt>
                <c:pt idx="2">
                  <c:v>65878.86141666671</c:v>
                </c:pt>
                <c:pt idx="3">
                  <c:v>75079.393619999988</c:v>
                </c:pt>
                <c:pt idx="4">
                  <c:v>69155.129166666666</c:v>
                </c:pt>
                <c:pt idx="5">
                  <c:v>76295.577879999983</c:v>
                </c:pt>
                <c:pt idx="6">
                  <c:v>69847.731466666679</c:v>
                </c:pt>
                <c:pt idx="7">
                  <c:v>73519.416666666715</c:v>
                </c:pt>
                <c:pt idx="8">
                  <c:v>74967.213916666675</c:v>
                </c:pt>
                <c:pt idx="9">
                  <c:v>70470.285166666654</c:v>
                </c:pt>
                <c:pt idx="10">
                  <c:v>78687.16216666672</c:v>
                </c:pt>
                <c:pt idx="11">
                  <c:v>65287.367660000011</c:v>
                </c:pt>
                <c:pt idx="12">
                  <c:v>67865.222541666648</c:v>
                </c:pt>
                <c:pt idx="13">
                  <c:v>73520.132354166679</c:v>
                </c:pt>
                <c:pt idx="14">
                  <c:v>73374.342041666678</c:v>
                </c:pt>
                <c:pt idx="15">
                  <c:v>101025.67722666667</c:v>
                </c:pt>
                <c:pt idx="16">
                  <c:v>74517.011706666701</c:v>
                </c:pt>
                <c:pt idx="17">
                  <c:v>65362.843236666668</c:v>
                </c:pt>
                <c:pt idx="18">
                  <c:v>67644.025666666683</c:v>
                </c:pt>
                <c:pt idx="19">
                  <c:v>67966.369747499979</c:v>
                </c:pt>
                <c:pt idx="20">
                  <c:v>69446.078546666686</c:v>
                </c:pt>
                <c:pt idx="21">
                  <c:v>73094.844666666701</c:v>
                </c:pt>
                <c:pt idx="22">
                  <c:v>87160.827666666693</c:v>
                </c:pt>
                <c:pt idx="23">
                  <c:v>75064.112916666694</c:v>
                </c:pt>
                <c:pt idx="24">
                  <c:v>70253.15625</c:v>
                </c:pt>
                <c:pt idx="25">
                  <c:v>71672.365120000002</c:v>
                </c:pt>
                <c:pt idx="26">
                  <c:v>67279.294604166673</c:v>
                </c:pt>
                <c:pt idx="27">
                  <c:v>69377.151729166697</c:v>
                </c:pt>
                <c:pt idx="28">
                  <c:v>71647.645746666676</c:v>
                </c:pt>
                <c:pt idx="29">
                  <c:v>69397.09679166667</c:v>
                </c:pt>
                <c:pt idx="30">
                  <c:v>71841.232041666663</c:v>
                </c:pt>
                <c:pt idx="31">
                  <c:v>71441.290166666658</c:v>
                </c:pt>
                <c:pt idx="32">
                  <c:v>69905.040479166666</c:v>
                </c:pt>
                <c:pt idx="33">
                  <c:v>69748.849791666711</c:v>
                </c:pt>
                <c:pt idx="34">
                  <c:v>98969.390999999931</c:v>
                </c:pt>
                <c:pt idx="35">
                  <c:v>70702.757291666683</c:v>
                </c:pt>
                <c:pt idx="36">
                  <c:v>77778.020393333354</c:v>
                </c:pt>
                <c:pt idx="37">
                  <c:v>69055.721291666618</c:v>
                </c:pt>
                <c:pt idx="38">
                  <c:v>70282.600000000006</c:v>
                </c:pt>
                <c:pt idx="39">
                  <c:v>70940.741166666689</c:v>
                </c:pt>
                <c:pt idx="40">
                  <c:v>91996.904684166686</c:v>
                </c:pt>
                <c:pt idx="41">
                  <c:v>67787.789979166686</c:v>
                </c:pt>
                <c:pt idx="42">
                  <c:v>71533.532041666651</c:v>
                </c:pt>
                <c:pt idx="43">
                  <c:v>72339.73572916667</c:v>
                </c:pt>
                <c:pt idx="44">
                  <c:v>71206.334916666659</c:v>
                </c:pt>
                <c:pt idx="45">
                  <c:v>72371.811226666687</c:v>
                </c:pt>
                <c:pt idx="46">
                  <c:v>91782.506291666679</c:v>
                </c:pt>
                <c:pt idx="47">
                  <c:v>72444.015964999984</c:v>
                </c:pt>
                <c:pt idx="48">
                  <c:v>69581.1867291667</c:v>
                </c:pt>
                <c:pt idx="49">
                  <c:v>69289.837041666658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5-4D35-BA16-0E94B40D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512848"/>
        <c:axId val="690513208"/>
      </c:lineChart>
      <c:catAx>
        <c:axId val="69051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513208"/>
        <c:crosses val="autoZero"/>
        <c:auto val="1"/>
        <c:lblAlgn val="ctr"/>
        <c:lblOffset val="100"/>
        <c:noMultiLvlLbl val="0"/>
      </c:catAx>
      <c:valAx>
        <c:axId val="6905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funkcji celu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51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znalezionego minimum dla każdego testu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'10iter10bees50foodx50'!$A$14:$AX$14</c:f>
              <c:numCache>
                <c:formatCode>General</c:formatCode>
                <c:ptCount val="50"/>
                <c:pt idx="0">
                  <c:v>66060.173880000031</c:v>
                </c:pt>
                <c:pt idx="1">
                  <c:v>65968.928700000004</c:v>
                </c:pt>
                <c:pt idx="2">
                  <c:v>70446.379166666666</c:v>
                </c:pt>
                <c:pt idx="3">
                  <c:v>72517.780879999991</c:v>
                </c:pt>
                <c:pt idx="4">
                  <c:v>70078.691486666678</c:v>
                </c:pt>
                <c:pt idx="5">
                  <c:v>68710.711889999991</c:v>
                </c:pt>
                <c:pt idx="6">
                  <c:v>70042.693210000012</c:v>
                </c:pt>
                <c:pt idx="7">
                  <c:v>99761.726020000002</c:v>
                </c:pt>
                <c:pt idx="8">
                  <c:v>68794.782106666651</c:v>
                </c:pt>
                <c:pt idx="9">
                  <c:v>68370.166666666773</c:v>
                </c:pt>
                <c:pt idx="10">
                  <c:v>90872.356791666665</c:v>
                </c:pt>
                <c:pt idx="11">
                  <c:v>71540.619979166673</c:v>
                </c:pt>
                <c:pt idx="12">
                  <c:v>68577.997930000041</c:v>
                </c:pt>
                <c:pt idx="13">
                  <c:v>69318.789734166668</c:v>
                </c:pt>
                <c:pt idx="14">
                  <c:v>72496.265541666638</c:v>
                </c:pt>
                <c:pt idx="15">
                  <c:v>72552.861416666667</c:v>
                </c:pt>
                <c:pt idx="16">
                  <c:v>84939.676166666643</c:v>
                </c:pt>
                <c:pt idx="17">
                  <c:v>68903.57429166665</c:v>
                </c:pt>
                <c:pt idx="18">
                  <c:v>65856.777294999963</c:v>
                </c:pt>
                <c:pt idx="19">
                  <c:v>71578.621866666654</c:v>
                </c:pt>
                <c:pt idx="20">
                  <c:v>76087.999999999971</c:v>
                </c:pt>
                <c:pt idx="21">
                  <c:v>72345.716166666651</c:v>
                </c:pt>
                <c:pt idx="22">
                  <c:v>69912.638384999998</c:v>
                </c:pt>
                <c:pt idx="23">
                  <c:v>69335.585646666674</c:v>
                </c:pt>
                <c:pt idx="24">
                  <c:v>69771.035199999926</c:v>
                </c:pt>
                <c:pt idx="25">
                  <c:v>71024.818166666708</c:v>
                </c:pt>
                <c:pt idx="26">
                  <c:v>65316.91666666681</c:v>
                </c:pt>
                <c:pt idx="27">
                  <c:v>70313.373416666684</c:v>
                </c:pt>
                <c:pt idx="28">
                  <c:v>70141.90360416667</c:v>
                </c:pt>
                <c:pt idx="29">
                  <c:v>70849.550541666686</c:v>
                </c:pt>
                <c:pt idx="30">
                  <c:v>69787.994666666636</c:v>
                </c:pt>
                <c:pt idx="31">
                  <c:v>68726.617041666599</c:v>
                </c:pt>
                <c:pt idx="32">
                  <c:v>71356.238166666648</c:v>
                </c:pt>
                <c:pt idx="33">
                  <c:v>104754.29766666669</c:v>
                </c:pt>
                <c:pt idx="34">
                  <c:v>71644.613791666663</c:v>
                </c:pt>
                <c:pt idx="35">
                  <c:v>66751.451416666649</c:v>
                </c:pt>
                <c:pt idx="36">
                  <c:v>71327.782354166644</c:v>
                </c:pt>
                <c:pt idx="37">
                  <c:v>72388.962416666662</c:v>
                </c:pt>
                <c:pt idx="38">
                  <c:v>73013.916666666715</c:v>
                </c:pt>
                <c:pt idx="39">
                  <c:v>98677.754166666738</c:v>
                </c:pt>
                <c:pt idx="40">
                  <c:v>70983.950291666639</c:v>
                </c:pt>
                <c:pt idx="41">
                  <c:v>68464.279166666674</c:v>
                </c:pt>
                <c:pt idx="42">
                  <c:v>79977.887466666667</c:v>
                </c:pt>
                <c:pt idx="43">
                  <c:v>72242.06541666665</c:v>
                </c:pt>
                <c:pt idx="44">
                  <c:v>68548.600541666674</c:v>
                </c:pt>
                <c:pt idx="45">
                  <c:v>69055.2709791667</c:v>
                </c:pt>
                <c:pt idx="46">
                  <c:v>66712.666749999946</c:v>
                </c:pt>
                <c:pt idx="47">
                  <c:v>71628.801539999971</c:v>
                </c:pt>
                <c:pt idx="48">
                  <c:v>69602.212506666678</c:v>
                </c:pt>
                <c:pt idx="49">
                  <c:v>71857.66666666673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6-4030-A2ED-7E982C7B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585160"/>
        <c:axId val="1562584440"/>
      </c:lineChart>
      <c:catAx>
        <c:axId val="156258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layout>
            <c:manualLayout>
              <c:xMode val="edge"/>
              <c:yMode val="edge"/>
              <c:x val="0.50174869137960243"/>
              <c:y val="0.90324358161729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2584440"/>
        <c:crosses val="autoZero"/>
        <c:auto val="1"/>
        <c:lblAlgn val="ctr"/>
        <c:lblOffset val="100"/>
        <c:noMultiLvlLbl val="0"/>
      </c:catAx>
      <c:valAx>
        <c:axId val="156258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258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znalezionego minimum dla każdego testu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'30iter10bees10foodx50'!$A$35:$AX$35</c:f>
              <c:numCache>
                <c:formatCode>General</c:formatCode>
                <c:ptCount val="50"/>
                <c:pt idx="0">
                  <c:v>66098.383547499994</c:v>
                </c:pt>
                <c:pt idx="1">
                  <c:v>71229.611811666691</c:v>
                </c:pt>
                <c:pt idx="2">
                  <c:v>64848.66666666681</c:v>
                </c:pt>
                <c:pt idx="3">
                  <c:v>75794.060666666672</c:v>
                </c:pt>
                <c:pt idx="4">
                  <c:v>68774.664546666681</c:v>
                </c:pt>
                <c:pt idx="5">
                  <c:v>71964.989666666705</c:v>
                </c:pt>
                <c:pt idx="6">
                  <c:v>69357.363979166665</c:v>
                </c:pt>
                <c:pt idx="7">
                  <c:v>69277.845164999992</c:v>
                </c:pt>
                <c:pt idx="8">
                  <c:v>66676.076986666667</c:v>
                </c:pt>
                <c:pt idx="9">
                  <c:v>66631.123916666707</c:v>
                </c:pt>
                <c:pt idx="10">
                  <c:v>64694.416176666688</c:v>
                </c:pt>
                <c:pt idx="11">
                  <c:v>66002.460791666701</c:v>
                </c:pt>
                <c:pt idx="12">
                  <c:v>68422.166666666773</c:v>
                </c:pt>
                <c:pt idx="13">
                  <c:v>67609.149416666682</c:v>
                </c:pt>
                <c:pt idx="14">
                  <c:v>64579.666666666802</c:v>
                </c:pt>
                <c:pt idx="15">
                  <c:v>67906.776979166665</c:v>
                </c:pt>
                <c:pt idx="16">
                  <c:v>69592.880266666689</c:v>
                </c:pt>
                <c:pt idx="17">
                  <c:v>64571.260266666643</c:v>
                </c:pt>
                <c:pt idx="18">
                  <c:v>69447.756479166695</c:v>
                </c:pt>
                <c:pt idx="19">
                  <c:v>69851.541604166661</c:v>
                </c:pt>
                <c:pt idx="20">
                  <c:v>67918.507229166658</c:v>
                </c:pt>
                <c:pt idx="21">
                  <c:v>61047.859824166611</c:v>
                </c:pt>
                <c:pt idx="22">
                  <c:v>63275.545806666662</c:v>
                </c:pt>
                <c:pt idx="23">
                  <c:v>67694.285495000033</c:v>
                </c:pt>
                <c:pt idx="24">
                  <c:v>63781.999614166663</c:v>
                </c:pt>
                <c:pt idx="25">
                  <c:v>67891.468166666658</c:v>
                </c:pt>
                <c:pt idx="26">
                  <c:v>67731.280999999974</c:v>
                </c:pt>
                <c:pt idx="27">
                  <c:v>68127.828339999993</c:v>
                </c:pt>
                <c:pt idx="28">
                  <c:v>67940.166666666788</c:v>
                </c:pt>
                <c:pt idx="29">
                  <c:v>69000.46249999998</c:v>
                </c:pt>
                <c:pt idx="30">
                  <c:v>71705.853416666665</c:v>
                </c:pt>
                <c:pt idx="31">
                  <c:v>64483.271250000005</c:v>
                </c:pt>
                <c:pt idx="32">
                  <c:v>67472.218104166634</c:v>
                </c:pt>
                <c:pt idx="33">
                  <c:v>67086.547041666665</c:v>
                </c:pt>
                <c:pt idx="34">
                  <c:v>71393.888041666651</c:v>
                </c:pt>
                <c:pt idx="35">
                  <c:v>64385.541854166615</c:v>
                </c:pt>
                <c:pt idx="36">
                  <c:v>67645.877416666684</c:v>
                </c:pt>
                <c:pt idx="37">
                  <c:v>71004.108333333308</c:v>
                </c:pt>
                <c:pt idx="38">
                  <c:v>69351.133916666702</c:v>
                </c:pt>
                <c:pt idx="39">
                  <c:v>68274.166666666773</c:v>
                </c:pt>
                <c:pt idx="40">
                  <c:v>68333.590666666671</c:v>
                </c:pt>
                <c:pt idx="41">
                  <c:v>66017.196416666673</c:v>
                </c:pt>
                <c:pt idx="42">
                  <c:v>64857.748106666673</c:v>
                </c:pt>
                <c:pt idx="43">
                  <c:v>68988.237021666704</c:v>
                </c:pt>
                <c:pt idx="44">
                  <c:v>64957.877014166632</c:v>
                </c:pt>
                <c:pt idx="45">
                  <c:v>65815.126506666667</c:v>
                </c:pt>
                <c:pt idx="46">
                  <c:v>71459.522199999978</c:v>
                </c:pt>
                <c:pt idx="47">
                  <c:v>69611.797541666674</c:v>
                </c:pt>
                <c:pt idx="48">
                  <c:v>68195.666666666773</c:v>
                </c:pt>
                <c:pt idx="49">
                  <c:v>66281.244541666645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D-42B1-A593-2AF1BAF27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667936"/>
        <c:axId val="236669376"/>
      </c:lineChart>
      <c:catAx>
        <c:axId val="23666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6669376"/>
        <c:crosses val="autoZero"/>
        <c:auto val="1"/>
        <c:lblAlgn val="ctr"/>
        <c:lblOffset val="100"/>
        <c:noMultiLvlLbl val="0"/>
      </c:catAx>
      <c:valAx>
        <c:axId val="23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66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znalezionego minimum dla każdego testu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'50iter10bees10foodx50'!$A$55:$AX$55</c:f>
              <c:numCache>
                <c:formatCode>General</c:formatCode>
                <c:ptCount val="50"/>
                <c:pt idx="0">
                  <c:v>68373.290375000011</c:v>
                </c:pt>
                <c:pt idx="1">
                  <c:v>66245.783236666655</c:v>
                </c:pt>
                <c:pt idx="2">
                  <c:v>67794.788479166687</c:v>
                </c:pt>
                <c:pt idx="3">
                  <c:v>67616.06654166666</c:v>
                </c:pt>
                <c:pt idx="4">
                  <c:v>65230.91666666681</c:v>
                </c:pt>
                <c:pt idx="5">
                  <c:v>66277.099619999979</c:v>
                </c:pt>
                <c:pt idx="6">
                  <c:v>62647.916666666802</c:v>
                </c:pt>
                <c:pt idx="7">
                  <c:v>66249.905220000015</c:v>
                </c:pt>
                <c:pt idx="8">
                  <c:v>69826.940906666685</c:v>
                </c:pt>
                <c:pt idx="9">
                  <c:v>64884.398541666662</c:v>
                </c:pt>
                <c:pt idx="10">
                  <c:v>65889.166666666802</c:v>
                </c:pt>
                <c:pt idx="11">
                  <c:v>68267.679041666663</c:v>
                </c:pt>
                <c:pt idx="12">
                  <c:v>70716.166666666744</c:v>
                </c:pt>
                <c:pt idx="13">
                  <c:v>64947.779541666663</c:v>
                </c:pt>
                <c:pt idx="14">
                  <c:v>65534.16666666681</c:v>
                </c:pt>
                <c:pt idx="15">
                  <c:v>68533.494416666654</c:v>
                </c:pt>
                <c:pt idx="16">
                  <c:v>61716.892356666656</c:v>
                </c:pt>
                <c:pt idx="17">
                  <c:v>67910.538376666664</c:v>
                </c:pt>
                <c:pt idx="18">
                  <c:v>64911.959419166706</c:v>
                </c:pt>
                <c:pt idx="19">
                  <c:v>68709.658220000012</c:v>
                </c:pt>
                <c:pt idx="20">
                  <c:v>65100.312876666707</c:v>
                </c:pt>
                <c:pt idx="21">
                  <c:v>64321.500160000018</c:v>
                </c:pt>
                <c:pt idx="22">
                  <c:v>68262.069746666661</c:v>
                </c:pt>
                <c:pt idx="23">
                  <c:v>68708.592828333349</c:v>
                </c:pt>
                <c:pt idx="24">
                  <c:v>68507.163354166696</c:v>
                </c:pt>
                <c:pt idx="25">
                  <c:v>64778.2098425</c:v>
                </c:pt>
                <c:pt idx="26">
                  <c:v>66690.817791666675</c:v>
                </c:pt>
                <c:pt idx="27">
                  <c:v>60588.416666666788</c:v>
                </c:pt>
                <c:pt idx="28">
                  <c:v>67665.043604166669</c:v>
                </c:pt>
                <c:pt idx="29">
                  <c:v>66501.349333333361</c:v>
                </c:pt>
                <c:pt idx="30">
                  <c:v>64948.093086666682</c:v>
                </c:pt>
                <c:pt idx="31">
                  <c:v>68983.876940000016</c:v>
                </c:pt>
                <c:pt idx="32">
                  <c:v>66179.916666666802</c:v>
                </c:pt>
                <c:pt idx="33">
                  <c:v>68449.666666666773</c:v>
                </c:pt>
                <c:pt idx="34">
                  <c:v>65819.804146666691</c:v>
                </c:pt>
                <c:pt idx="35">
                  <c:v>62077.916666666795</c:v>
                </c:pt>
                <c:pt idx="36">
                  <c:v>67255.202694999971</c:v>
                </c:pt>
                <c:pt idx="37">
                  <c:v>66975.710006666661</c:v>
                </c:pt>
                <c:pt idx="38">
                  <c:v>66024.227166666649</c:v>
                </c:pt>
                <c:pt idx="39">
                  <c:v>65191.66666666681</c:v>
                </c:pt>
                <c:pt idx="40">
                  <c:v>68636.003666666671</c:v>
                </c:pt>
                <c:pt idx="41">
                  <c:v>64063.196250000045</c:v>
                </c:pt>
                <c:pt idx="42">
                  <c:v>69167.965229166672</c:v>
                </c:pt>
                <c:pt idx="43">
                  <c:v>65662.218013333331</c:v>
                </c:pt>
                <c:pt idx="44">
                  <c:v>67108.921283333344</c:v>
                </c:pt>
                <c:pt idx="45">
                  <c:v>67110.039901666692</c:v>
                </c:pt>
                <c:pt idx="46">
                  <c:v>67203.859288333289</c:v>
                </c:pt>
                <c:pt idx="47">
                  <c:v>66237.892160000032</c:v>
                </c:pt>
                <c:pt idx="48">
                  <c:v>67316.149966666635</c:v>
                </c:pt>
                <c:pt idx="49">
                  <c:v>64664.524291666647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1-49BF-8EE3-15CCF0B2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407456"/>
        <c:axId val="856408416"/>
      </c:lineChart>
      <c:catAx>
        <c:axId val="85640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6408416"/>
        <c:crosses val="autoZero"/>
        <c:auto val="1"/>
        <c:lblAlgn val="ctr"/>
        <c:lblOffset val="100"/>
        <c:noMultiLvlLbl val="0"/>
      </c:catAx>
      <c:valAx>
        <c:axId val="8564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640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znalezionego minimum dla każdego testu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'40iter10bees10foodx50'!$A$44:$AX$44</c:f>
              <c:numCache>
                <c:formatCode>General</c:formatCode>
                <c:ptCount val="50"/>
                <c:pt idx="0">
                  <c:v>67930.878291666653</c:v>
                </c:pt>
                <c:pt idx="1">
                  <c:v>68297.45242666667</c:v>
                </c:pt>
                <c:pt idx="2">
                  <c:v>68738.328746666608</c:v>
                </c:pt>
                <c:pt idx="3">
                  <c:v>61364.968015000006</c:v>
                </c:pt>
                <c:pt idx="4">
                  <c:v>65095.214309999974</c:v>
                </c:pt>
                <c:pt idx="5">
                  <c:v>70077.649360000039</c:v>
                </c:pt>
                <c:pt idx="6">
                  <c:v>66296.634854166667</c:v>
                </c:pt>
                <c:pt idx="7">
                  <c:v>66982.539559999961</c:v>
                </c:pt>
                <c:pt idx="8">
                  <c:v>67859.672041666665</c:v>
                </c:pt>
                <c:pt idx="9">
                  <c:v>68992.391146666632</c:v>
                </c:pt>
                <c:pt idx="10">
                  <c:v>67677.599916666673</c:v>
                </c:pt>
                <c:pt idx="11">
                  <c:v>79026.070166666657</c:v>
                </c:pt>
                <c:pt idx="12">
                  <c:v>67037.363041666671</c:v>
                </c:pt>
                <c:pt idx="13">
                  <c:v>66774.186666666661</c:v>
                </c:pt>
                <c:pt idx="14">
                  <c:v>66332.166166666677</c:v>
                </c:pt>
                <c:pt idx="15">
                  <c:v>70937.099916666673</c:v>
                </c:pt>
                <c:pt idx="16">
                  <c:v>64580.084496666655</c:v>
                </c:pt>
                <c:pt idx="17">
                  <c:v>66634.262996666657</c:v>
                </c:pt>
                <c:pt idx="18">
                  <c:v>68646.284640000027</c:v>
                </c:pt>
                <c:pt idx="19">
                  <c:v>66875.579599999983</c:v>
                </c:pt>
                <c:pt idx="20">
                  <c:v>64194.91666666681</c:v>
                </c:pt>
                <c:pt idx="21">
                  <c:v>75003.126166666669</c:v>
                </c:pt>
                <c:pt idx="22">
                  <c:v>66648.166666666788</c:v>
                </c:pt>
                <c:pt idx="23">
                  <c:v>67298.666666666773</c:v>
                </c:pt>
                <c:pt idx="24">
                  <c:v>69345.913659999991</c:v>
                </c:pt>
                <c:pt idx="25">
                  <c:v>70799.934880000001</c:v>
                </c:pt>
                <c:pt idx="26">
                  <c:v>69929.680166666672</c:v>
                </c:pt>
                <c:pt idx="27">
                  <c:v>66971.099729166657</c:v>
                </c:pt>
                <c:pt idx="28">
                  <c:v>69450.743466666652</c:v>
                </c:pt>
                <c:pt idx="29">
                  <c:v>67017.325791666677</c:v>
                </c:pt>
                <c:pt idx="30">
                  <c:v>66286.745719999992</c:v>
                </c:pt>
                <c:pt idx="31">
                  <c:v>63813.858939166676</c:v>
                </c:pt>
                <c:pt idx="32">
                  <c:v>66701.355786666696</c:v>
                </c:pt>
                <c:pt idx="33">
                  <c:v>69689.035041666692</c:v>
                </c:pt>
                <c:pt idx="34">
                  <c:v>62378.666666666802</c:v>
                </c:pt>
                <c:pt idx="35">
                  <c:v>70195.708345000006</c:v>
                </c:pt>
                <c:pt idx="36">
                  <c:v>67859.112393333315</c:v>
                </c:pt>
                <c:pt idx="37">
                  <c:v>71024.774666666664</c:v>
                </c:pt>
                <c:pt idx="38">
                  <c:v>66866.996976666691</c:v>
                </c:pt>
                <c:pt idx="39">
                  <c:v>67187.834626666692</c:v>
                </c:pt>
                <c:pt idx="40">
                  <c:v>66554.329041666686</c:v>
                </c:pt>
                <c:pt idx="41">
                  <c:v>65802.641660000023</c:v>
                </c:pt>
                <c:pt idx="42">
                  <c:v>67165.172854166667</c:v>
                </c:pt>
                <c:pt idx="43">
                  <c:v>66772.416666666802</c:v>
                </c:pt>
                <c:pt idx="44">
                  <c:v>65123.141729166666</c:v>
                </c:pt>
                <c:pt idx="45">
                  <c:v>66266.699666666667</c:v>
                </c:pt>
                <c:pt idx="46">
                  <c:v>68507.729479166665</c:v>
                </c:pt>
                <c:pt idx="47">
                  <c:v>69231.748269999996</c:v>
                </c:pt>
                <c:pt idx="48">
                  <c:v>67533.693791666665</c:v>
                </c:pt>
                <c:pt idx="49">
                  <c:v>66775.081916666648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7-4273-B31B-592AF323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92608"/>
        <c:axId val="532293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'40iter10bees10foodx50'!$D$46</c15:sqref>
                        </c15:formulaRef>
                      </c:ext>
                    </c:extLst>
                    <c:strCache>
                      <c:ptCount val="1"/>
                      <c:pt idx="0">
                        <c:v>61364.96802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1-44F7-4273-B31B-592AF32377A8}"/>
                  </c:ext>
                </c:extLst>
              </c15:ser>
            </c15:filteredLineSeries>
          </c:ext>
        </c:extLst>
      </c:lineChart>
      <c:catAx>
        <c:axId val="53229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293088"/>
        <c:crosses val="autoZero"/>
        <c:auto val="1"/>
        <c:lblAlgn val="ctr"/>
        <c:lblOffset val="100"/>
        <c:noMultiLvlLbl val="0"/>
      </c:catAx>
      <c:valAx>
        <c:axId val="5322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funkcji celu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2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znalezionego minimum dla każdego testu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'10iter30bees10foodx50'!$A$15:$AX$15</c:f>
              <c:numCache>
                <c:formatCode>General</c:formatCode>
                <c:ptCount val="50"/>
                <c:pt idx="0">
                  <c:v>71630.511229166674</c:v>
                </c:pt>
                <c:pt idx="1">
                  <c:v>71282.140259999971</c:v>
                </c:pt>
                <c:pt idx="2">
                  <c:v>67979.156784999985</c:v>
                </c:pt>
                <c:pt idx="3">
                  <c:v>70996.234262500046</c:v>
                </c:pt>
                <c:pt idx="4">
                  <c:v>68627.884586666667</c:v>
                </c:pt>
                <c:pt idx="5">
                  <c:v>67713.568986666636</c:v>
                </c:pt>
                <c:pt idx="6">
                  <c:v>66467.886729166668</c:v>
                </c:pt>
                <c:pt idx="7">
                  <c:v>71694.820666666681</c:v>
                </c:pt>
                <c:pt idx="8">
                  <c:v>66751.19573333337</c:v>
                </c:pt>
                <c:pt idx="9">
                  <c:v>68110.714098333308</c:v>
                </c:pt>
                <c:pt idx="10">
                  <c:v>76839.641666666736</c:v>
                </c:pt>
                <c:pt idx="11">
                  <c:v>66970.529774999959</c:v>
                </c:pt>
                <c:pt idx="12">
                  <c:v>74291.439466666663</c:v>
                </c:pt>
                <c:pt idx="13">
                  <c:v>69762.314973333312</c:v>
                </c:pt>
                <c:pt idx="14">
                  <c:v>73064.878225833367</c:v>
                </c:pt>
                <c:pt idx="15">
                  <c:v>68845.994654166672</c:v>
                </c:pt>
                <c:pt idx="16">
                  <c:v>66157.660005000012</c:v>
                </c:pt>
                <c:pt idx="17">
                  <c:v>62165.331791666729</c:v>
                </c:pt>
                <c:pt idx="18">
                  <c:v>68531.162499999991</c:v>
                </c:pt>
                <c:pt idx="19">
                  <c:v>71143.281729166672</c:v>
                </c:pt>
                <c:pt idx="20">
                  <c:v>68342.583166666678</c:v>
                </c:pt>
                <c:pt idx="21">
                  <c:v>65364.990266666668</c:v>
                </c:pt>
                <c:pt idx="22">
                  <c:v>68238.428916666686</c:v>
                </c:pt>
                <c:pt idx="23">
                  <c:v>66003.916666666802</c:v>
                </c:pt>
                <c:pt idx="24">
                  <c:v>71120.39346666669</c:v>
                </c:pt>
                <c:pt idx="25">
                  <c:v>68273.875350000002</c:v>
                </c:pt>
                <c:pt idx="26">
                  <c:v>70925.629972499999</c:v>
                </c:pt>
                <c:pt idx="27">
                  <c:v>67634.691067499982</c:v>
                </c:pt>
                <c:pt idx="28">
                  <c:v>68538.947416666633</c:v>
                </c:pt>
                <c:pt idx="29">
                  <c:v>67249.692706666698</c:v>
                </c:pt>
                <c:pt idx="30">
                  <c:v>68521.293479166678</c:v>
                </c:pt>
                <c:pt idx="31">
                  <c:v>67694.443660000019</c:v>
                </c:pt>
                <c:pt idx="32">
                  <c:v>69761.036166666687</c:v>
                </c:pt>
                <c:pt idx="33">
                  <c:v>69484.266826666644</c:v>
                </c:pt>
                <c:pt idx="34">
                  <c:v>70893.471214166668</c:v>
                </c:pt>
                <c:pt idx="35">
                  <c:v>65840.772791666648</c:v>
                </c:pt>
                <c:pt idx="36">
                  <c:v>67975.337259999971</c:v>
                </c:pt>
                <c:pt idx="37">
                  <c:v>67309.29482000001</c:v>
                </c:pt>
                <c:pt idx="38">
                  <c:v>69802.577666666679</c:v>
                </c:pt>
                <c:pt idx="39">
                  <c:v>66065.666666666788</c:v>
                </c:pt>
                <c:pt idx="40">
                  <c:v>64758.783413333316</c:v>
                </c:pt>
                <c:pt idx="41">
                  <c:v>68910.062636666655</c:v>
                </c:pt>
                <c:pt idx="42">
                  <c:v>68604.889229166685</c:v>
                </c:pt>
                <c:pt idx="43">
                  <c:v>66133.884619166667</c:v>
                </c:pt>
                <c:pt idx="44">
                  <c:v>67812.775986666675</c:v>
                </c:pt>
                <c:pt idx="45">
                  <c:v>68645.192666666699</c:v>
                </c:pt>
                <c:pt idx="46">
                  <c:v>66215.735311666649</c:v>
                </c:pt>
                <c:pt idx="47">
                  <c:v>69872.020604166653</c:v>
                </c:pt>
                <c:pt idx="48">
                  <c:v>70583.344919999989</c:v>
                </c:pt>
                <c:pt idx="49">
                  <c:v>68189.78667000003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8-41D4-9C90-5A78D742C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798384"/>
        <c:axId val="809798864"/>
      </c:lineChart>
      <c:catAx>
        <c:axId val="80979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798864"/>
        <c:crosses val="autoZero"/>
        <c:auto val="1"/>
        <c:lblAlgn val="ctr"/>
        <c:lblOffset val="100"/>
        <c:noMultiLvlLbl val="0"/>
      </c:catAx>
      <c:valAx>
        <c:axId val="8097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79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znalezionego minimum</a:t>
            </a:r>
            <a:r>
              <a:rPr lang="pl-PL" baseline="0"/>
              <a:t> dla każdego testu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'10iter40bees10foodx50'!$A$15:$AX$15</c:f>
              <c:numCache>
                <c:formatCode>General</c:formatCode>
                <c:ptCount val="50"/>
                <c:pt idx="0">
                  <c:v>65428.218739999997</c:v>
                </c:pt>
                <c:pt idx="1">
                  <c:v>68813.567500000034</c:v>
                </c:pt>
                <c:pt idx="2">
                  <c:v>68305.250949999987</c:v>
                </c:pt>
                <c:pt idx="3">
                  <c:v>68151.280099166688</c:v>
                </c:pt>
                <c:pt idx="4">
                  <c:v>65928.272493333352</c:v>
                </c:pt>
                <c:pt idx="5">
                  <c:v>67944.37085750002</c:v>
                </c:pt>
                <c:pt idx="6">
                  <c:v>66209.746270000003</c:v>
                </c:pt>
                <c:pt idx="7">
                  <c:v>68719.385416666672</c:v>
                </c:pt>
                <c:pt idx="8">
                  <c:v>66212.505936666726</c:v>
                </c:pt>
                <c:pt idx="9">
                  <c:v>68915.859420000008</c:v>
                </c:pt>
                <c:pt idx="10">
                  <c:v>67066.121579999963</c:v>
                </c:pt>
                <c:pt idx="11">
                  <c:v>68674.686519999988</c:v>
                </c:pt>
                <c:pt idx="12">
                  <c:v>66239.638826666662</c:v>
                </c:pt>
                <c:pt idx="13">
                  <c:v>64154.081436666653</c:v>
                </c:pt>
                <c:pt idx="14">
                  <c:v>68937.146041666696</c:v>
                </c:pt>
                <c:pt idx="15">
                  <c:v>69562.491604166673</c:v>
                </c:pt>
                <c:pt idx="16">
                  <c:v>69142.33951999998</c:v>
                </c:pt>
                <c:pt idx="17">
                  <c:v>65984.975226666676</c:v>
                </c:pt>
                <c:pt idx="18">
                  <c:v>68883.016980000015</c:v>
                </c:pt>
                <c:pt idx="19">
                  <c:v>68656.529169166664</c:v>
                </c:pt>
                <c:pt idx="20">
                  <c:v>70100.867500000037</c:v>
                </c:pt>
                <c:pt idx="21">
                  <c:v>69461.781166666638</c:v>
                </c:pt>
                <c:pt idx="22">
                  <c:v>63541.416666666802</c:v>
                </c:pt>
                <c:pt idx="23">
                  <c:v>67153.166666666788</c:v>
                </c:pt>
                <c:pt idx="24">
                  <c:v>67858.492979166665</c:v>
                </c:pt>
                <c:pt idx="25">
                  <c:v>68395.747916666674</c:v>
                </c:pt>
                <c:pt idx="26">
                  <c:v>68013.773291666657</c:v>
                </c:pt>
                <c:pt idx="27">
                  <c:v>69453.626490000024</c:v>
                </c:pt>
                <c:pt idx="28">
                  <c:v>69178.60566666667</c:v>
                </c:pt>
                <c:pt idx="29">
                  <c:v>65889.531006666642</c:v>
                </c:pt>
                <c:pt idx="30">
                  <c:v>65059.41666666681</c:v>
                </c:pt>
                <c:pt idx="31">
                  <c:v>68377.007793333309</c:v>
                </c:pt>
                <c:pt idx="32">
                  <c:v>66708.223636666618</c:v>
                </c:pt>
                <c:pt idx="33">
                  <c:v>66743.824604166686</c:v>
                </c:pt>
                <c:pt idx="34">
                  <c:v>67234.916666666788</c:v>
                </c:pt>
                <c:pt idx="35">
                  <c:v>69568.620354166706</c:v>
                </c:pt>
                <c:pt idx="36">
                  <c:v>69796.367104166668</c:v>
                </c:pt>
                <c:pt idx="37">
                  <c:v>66866.801890000032</c:v>
                </c:pt>
                <c:pt idx="38">
                  <c:v>68562.730094166647</c:v>
                </c:pt>
                <c:pt idx="39">
                  <c:v>68504.321626666657</c:v>
                </c:pt>
                <c:pt idx="40">
                  <c:v>66095.661246666685</c:v>
                </c:pt>
                <c:pt idx="41">
                  <c:v>65289.680666666667</c:v>
                </c:pt>
                <c:pt idx="42">
                  <c:v>65653.045166666692</c:v>
                </c:pt>
                <c:pt idx="43">
                  <c:v>68230.143186666653</c:v>
                </c:pt>
                <c:pt idx="44">
                  <c:v>67911.287187499998</c:v>
                </c:pt>
                <c:pt idx="45">
                  <c:v>66264.902186666688</c:v>
                </c:pt>
                <c:pt idx="46">
                  <c:v>67652.916666666773</c:v>
                </c:pt>
                <c:pt idx="47">
                  <c:v>62984.117629999993</c:v>
                </c:pt>
                <c:pt idx="48">
                  <c:v>70791.629926666661</c:v>
                </c:pt>
                <c:pt idx="49">
                  <c:v>68382.027354166668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C-4C31-BE3A-FD1D94277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33072"/>
        <c:axId val="534833552"/>
      </c:lineChart>
      <c:catAx>
        <c:axId val="53483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833552"/>
        <c:crosses val="autoZero"/>
        <c:auto val="1"/>
        <c:lblAlgn val="ctr"/>
        <c:lblOffset val="100"/>
        <c:noMultiLvlLbl val="0"/>
      </c:catAx>
      <c:valAx>
        <c:axId val="5348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8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znalezionego minimum</a:t>
            </a:r>
            <a:r>
              <a:rPr lang="pl-PL" baseline="0"/>
              <a:t> dla każdego testu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'30iter30bees30foodx50'!$A$36:$AX$36</c:f>
              <c:numCache>
                <c:formatCode>General</c:formatCode>
                <c:ptCount val="50"/>
                <c:pt idx="0">
                  <c:v>61378.166666666788</c:v>
                </c:pt>
                <c:pt idx="1">
                  <c:v>64360.666666666817</c:v>
                </c:pt>
                <c:pt idx="2">
                  <c:v>65274.066416666697</c:v>
                </c:pt>
                <c:pt idx="3">
                  <c:v>66307.828291666665</c:v>
                </c:pt>
                <c:pt idx="4">
                  <c:v>67366.608629999988</c:v>
                </c:pt>
                <c:pt idx="5">
                  <c:v>66412.416666666788</c:v>
                </c:pt>
                <c:pt idx="6">
                  <c:v>64840.891296666647</c:v>
                </c:pt>
                <c:pt idx="7">
                  <c:v>63712.416666666802</c:v>
                </c:pt>
                <c:pt idx="8">
                  <c:v>63181.48424749999</c:v>
                </c:pt>
                <c:pt idx="9">
                  <c:v>65552.781783333339</c:v>
                </c:pt>
                <c:pt idx="10">
                  <c:v>68304.875541666683</c:v>
                </c:pt>
                <c:pt idx="11">
                  <c:v>63961.427500000013</c:v>
                </c:pt>
                <c:pt idx="12">
                  <c:v>66805.268949166653</c:v>
                </c:pt>
                <c:pt idx="13">
                  <c:v>67501.026416666675</c:v>
                </c:pt>
                <c:pt idx="14">
                  <c:v>64101.120603333351</c:v>
                </c:pt>
                <c:pt idx="15">
                  <c:v>66494.357041666677</c:v>
                </c:pt>
                <c:pt idx="16">
                  <c:v>63796.916666666802</c:v>
                </c:pt>
                <c:pt idx="17">
                  <c:v>67503.589294999998</c:v>
                </c:pt>
                <c:pt idx="18">
                  <c:v>64839.153230000011</c:v>
                </c:pt>
                <c:pt idx="19">
                  <c:v>63342.142506666671</c:v>
                </c:pt>
                <c:pt idx="20">
                  <c:v>63338.416666666802</c:v>
                </c:pt>
                <c:pt idx="21">
                  <c:v>68752.963511666647</c:v>
                </c:pt>
                <c:pt idx="22">
                  <c:v>65786.385220000011</c:v>
                </c:pt>
                <c:pt idx="23">
                  <c:v>64655.166666666802</c:v>
                </c:pt>
                <c:pt idx="24">
                  <c:v>65431.008616666652</c:v>
                </c:pt>
                <c:pt idx="25">
                  <c:v>63178.57223999998</c:v>
                </c:pt>
                <c:pt idx="26">
                  <c:v>66943.332924166723</c:v>
                </c:pt>
                <c:pt idx="27">
                  <c:v>65162.418676666646</c:v>
                </c:pt>
                <c:pt idx="28">
                  <c:v>67454.33066666669</c:v>
                </c:pt>
                <c:pt idx="29">
                  <c:v>63336.666666666802</c:v>
                </c:pt>
                <c:pt idx="30">
                  <c:v>62051.416666666802</c:v>
                </c:pt>
                <c:pt idx="31">
                  <c:v>65752.603916666689</c:v>
                </c:pt>
                <c:pt idx="32">
                  <c:v>64632.70490666668</c:v>
                </c:pt>
                <c:pt idx="33">
                  <c:v>64714.989666666654</c:v>
                </c:pt>
                <c:pt idx="34">
                  <c:v>69575.751340000032</c:v>
                </c:pt>
                <c:pt idx="35">
                  <c:v>63898.199309999989</c:v>
                </c:pt>
                <c:pt idx="36">
                  <c:v>67180.920231666692</c:v>
                </c:pt>
                <c:pt idx="37">
                  <c:v>68750.630416666652</c:v>
                </c:pt>
                <c:pt idx="38">
                  <c:v>67475.19021999996</c:v>
                </c:pt>
                <c:pt idx="39">
                  <c:v>64501.16666666681</c:v>
                </c:pt>
                <c:pt idx="40">
                  <c:v>64815.841259166649</c:v>
                </c:pt>
                <c:pt idx="41">
                  <c:v>66109.387146666646</c:v>
                </c:pt>
                <c:pt idx="42">
                  <c:v>65263.916666666802</c:v>
                </c:pt>
                <c:pt idx="43">
                  <c:v>65962.215166666676</c:v>
                </c:pt>
                <c:pt idx="44">
                  <c:v>66805.933739999979</c:v>
                </c:pt>
                <c:pt idx="45">
                  <c:v>65054.356880000014</c:v>
                </c:pt>
                <c:pt idx="46">
                  <c:v>65386.874063333344</c:v>
                </c:pt>
                <c:pt idx="47">
                  <c:v>65691.443666666688</c:v>
                </c:pt>
                <c:pt idx="48">
                  <c:v>66968.609639999995</c:v>
                </c:pt>
                <c:pt idx="49">
                  <c:v>62206.916666666802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3-4E51-99DF-6756FBC49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33072"/>
        <c:axId val="534833552"/>
      </c:lineChart>
      <c:catAx>
        <c:axId val="53483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833552"/>
        <c:crosses val="autoZero"/>
        <c:auto val="1"/>
        <c:lblAlgn val="ctr"/>
        <c:lblOffset val="100"/>
        <c:noMultiLvlLbl val="0"/>
      </c:catAx>
      <c:valAx>
        <c:axId val="5348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8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znalezionego minimum dla każdego testu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'10iter50bees10foodx50'!$A$14:$AX$14</c:f>
              <c:numCache>
                <c:formatCode>General</c:formatCode>
                <c:ptCount val="50"/>
                <c:pt idx="0">
                  <c:v>69785.582826666621</c:v>
                </c:pt>
                <c:pt idx="1">
                  <c:v>64996.650480000018</c:v>
                </c:pt>
                <c:pt idx="2">
                  <c:v>66127.166666666802</c:v>
                </c:pt>
                <c:pt idx="3">
                  <c:v>67942.907666666651</c:v>
                </c:pt>
                <c:pt idx="4">
                  <c:v>65809.109034166686</c:v>
                </c:pt>
                <c:pt idx="5">
                  <c:v>68008.344291666668</c:v>
                </c:pt>
                <c:pt idx="6">
                  <c:v>65411.996426666665</c:v>
                </c:pt>
                <c:pt idx="7">
                  <c:v>68128.578786666694</c:v>
                </c:pt>
                <c:pt idx="8">
                  <c:v>66267.068221666676</c:v>
                </c:pt>
                <c:pt idx="9">
                  <c:v>69711.309729166678</c:v>
                </c:pt>
                <c:pt idx="10">
                  <c:v>68519.711521666657</c:v>
                </c:pt>
                <c:pt idx="11">
                  <c:v>68207.748877500053</c:v>
                </c:pt>
                <c:pt idx="12">
                  <c:v>68490.812000000034</c:v>
                </c:pt>
                <c:pt idx="13">
                  <c:v>69438.818419999952</c:v>
                </c:pt>
                <c:pt idx="14">
                  <c:v>67668.303771666659</c:v>
                </c:pt>
                <c:pt idx="15">
                  <c:v>69112.934416666685</c:v>
                </c:pt>
                <c:pt idx="16">
                  <c:v>68053.216916666657</c:v>
                </c:pt>
                <c:pt idx="17">
                  <c:v>68441.316541666674</c:v>
                </c:pt>
                <c:pt idx="18">
                  <c:v>65763.540756666654</c:v>
                </c:pt>
                <c:pt idx="19">
                  <c:v>68236.60235416668</c:v>
                </c:pt>
                <c:pt idx="20">
                  <c:v>67336.923416666657</c:v>
                </c:pt>
                <c:pt idx="21">
                  <c:v>64419.365906666659</c:v>
                </c:pt>
                <c:pt idx="22">
                  <c:v>68465.276541666681</c:v>
                </c:pt>
                <c:pt idx="23">
                  <c:v>66206.186666666676</c:v>
                </c:pt>
                <c:pt idx="24">
                  <c:v>68477.282760000046</c:v>
                </c:pt>
                <c:pt idx="25">
                  <c:v>66814.774666666694</c:v>
                </c:pt>
                <c:pt idx="26">
                  <c:v>69137.316514166654</c:v>
                </c:pt>
                <c:pt idx="27">
                  <c:v>69518.517346666617</c:v>
                </c:pt>
                <c:pt idx="28">
                  <c:v>63728.993846666686</c:v>
                </c:pt>
                <c:pt idx="29">
                  <c:v>68044.563979166662</c:v>
                </c:pt>
                <c:pt idx="30">
                  <c:v>67087.916666666788</c:v>
                </c:pt>
                <c:pt idx="31">
                  <c:v>67395.745729166694</c:v>
                </c:pt>
                <c:pt idx="32">
                  <c:v>70565.804354166641</c:v>
                </c:pt>
                <c:pt idx="33">
                  <c:v>68169.325976666674</c:v>
                </c:pt>
                <c:pt idx="34">
                  <c:v>66754.579166666663</c:v>
                </c:pt>
                <c:pt idx="35">
                  <c:v>66716.553416666662</c:v>
                </c:pt>
                <c:pt idx="36">
                  <c:v>68399.841541666712</c:v>
                </c:pt>
                <c:pt idx="37">
                  <c:v>67163.743499999997</c:v>
                </c:pt>
                <c:pt idx="38">
                  <c:v>67770.752166666643</c:v>
                </c:pt>
                <c:pt idx="39">
                  <c:v>68875.581249999945</c:v>
                </c:pt>
                <c:pt idx="40">
                  <c:v>66722.186880000008</c:v>
                </c:pt>
                <c:pt idx="41">
                  <c:v>67501.254041666689</c:v>
                </c:pt>
                <c:pt idx="42">
                  <c:v>68968.628266666623</c:v>
                </c:pt>
                <c:pt idx="43">
                  <c:v>69542.888291666706</c:v>
                </c:pt>
                <c:pt idx="44">
                  <c:v>68423.99774666669</c:v>
                </c:pt>
                <c:pt idx="45">
                  <c:v>65168.500750000007</c:v>
                </c:pt>
                <c:pt idx="46">
                  <c:v>67946.438278333313</c:v>
                </c:pt>
                <c:pt idx="47">
                  <c:v>67697.594916666683</c:v>
                </c:pt>
                <c:pt idx="48">
                  <c:v>69603.299667499974</c:v>
                </c:pt>
                <c:pt idx="49">
                  <c:v>67515.860291666642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B-49C8-A37D-DA153B7F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19792"/>
        <c:axId val="346018352"/>
      </c:lineChart>
      <c:catAx>
        <c:axId val="34601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018352"/>
        <c:crosses val="autoZero"/>
        <c:auto val="1"/>
        <c:lblAlgn val="ctr"/>
        <c:lblOffset val="100"/>
        <c:noMultiLvlLbl val="0"/>
      </c:catAx>
      <c:valAx>
        <c:axId val="3460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funkcji celu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0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znalezionego minimum dla każdego testu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'10iter10bees30foodx50'!$A$14:$AX$14</c:f>
              <c:numCache>
                <c:formatCode>General</c:formatCode>
                <c:ptCount val="50"/>
                <c:pt idx="0">
                  <c:v>75634.468291666693</c:v>
                </c:pt>
                <c:pt idx="1">
                  <c:v>68291.75860416668</c:v>
                </c:pt>
                <c:pt idx="2">
                  <c:v>67438.42999333331</c:v>
                </c:pt>
                <c:pt idx="3">
                  <c:v>76491.976916666696</c:v>
                </c:pt>
                <c:pt idx="4">
                  <c:v>69988.161176666676</c:v>
                </c:pt>
                <c:pt idx="5">
                  <c:v>87753.446666666656</c:v>
                </c:pt>
                <c:pt idx="6">
                  <c:v>69771.916666666744</c:v>
                </c:pt>
                <c:pt idx="7">
                  <c:v>67737.208916666685</c:v>
                </c:pt>
                <c:pt idx="8">
                  <c:v>68323.709916666645</c:v>
                </c:pt>
                <c:pt idx="9">
                  <c:v>68196.380617500006</c:v>
                </c:pt>
                <c:pt idx="10">
                  <c:v>66663.381666666683</c:v>
                </c:pt>
                <c:pt idx="11">
                  <c:v>83176.795666666716</c:v>
                </c:pt>
                <c:pt idx="12">
                  <c:v>70641.751791666626</c:v>
                </c:pt>
                <c:pt idx="13">
                  <c:v>72546.212166666708</c:v>
                </c:pt>
                <c:pt idx="14">
                  <c:v>69684.990385000026</c:v>
                </c:pt>
                <c:pt idx="15">
                  <c:v>70731.447479166673</c:v>
                </c:pt>
                <c:pt idx="16">
                  <c:v>70186.248916666664</c:v>
                </c:pt>
                <c:pt idx="17">
                  <c:v>68771.430171666667</c:v>
                </c:pt>
                <c:pt idx="18">
                  <c:v>68205.746676666662</c:v>
                </c:pt>
                <c:pt idx="19">
                  <c:v>67763.049916666656</c:v>
                </c:pt>
                <c:pt idx="20">
                  <c:v>68485.895380000002</c:v>
                </c:pt>
                <c:pt idx="21">
                  <c:v>72419.416666666715</c:v>
                </c:pt>
                <c:pt idx="22">
                  <c:v>73425.407519166649</c:v>
                </c:pt>
                <c:pt idx="23">
                  <c:v>69690.530666666673</c:v>
                </c:pt>
                <c:pt idx="24">
                  <c:v>74894.404166666645</c:v>
                </c:pt>
                <c:pt idx="25">
                  <c:v>78669.479166666686</c:v>
                </c:pt>
                <c:pt idx="26">
                  <c:v>75431.664038333387</c:v>
                </c:pt>
                <c:pt idx="27">
                  <c:v>71474.889729166665</c:v>
                </c:pt>
                <c:pt idx="28">
                  <c:v>102134.80799999999</c:v>
                </c:pt>
                <c:pt idx="29">
                  <c:v>70805.912472499971</c:v>
                </c:pt>
                <c:pt idx="30">
                  <c:v>95371.289791666597</c:v>
                </c:pt>
                <c:pt idx="31">
                  <c:v>67833.047997500005</c:v>
                </c:pt>
                <c:pt idx="32">
                  <c:v>77876.518429999982</c:v>
                </c:pt>
                <c:pt idx="33">
                  <c:v>76525.226086666662</c:v>
                </c:pt>
                <c:pt idx="34">
                  <c:v>106411.99041666671</c:v>
                </c:pt>
                <c:pt idx="35">
                  <c:v>73125.540291666694</c:v>
                </c:pt>
                <c:pt idx="36">
                  <c:v>72937.851354166676</c:v>
                </c:pt>
                <c:pt idx="37">
                  <c:v>72648.960666666695</c:v>
                </c:pt>
                <c:pt idx="38">
                  <c:v>69457.420209999967</c:v>
                </c:pt>
                <c:pt idx="39">
                  <c:v>79072.560416666674</c:v>
                </c:pt>
                <c:pt idx="40">
                  <c:v>87235.433333333305</c:v>
                </c:pt>
                <c:pt idx="41">
                  <c:v>69656.980541666679</c:v>
                </c:pt>
                <c:pt idx="42">
                  <c:v>71315.044916666637</c:v>
                </c:pt>
                <c:pt idx="43">
                  <c:v>65485.359250000001</c:v>
                </c:pt>
                <c:pt idx="44">
                  <c:v>76001.468586666684</c:v>
                </c:pt>
                <c:pt idx="45">
                  <c:v>73091.408333333326</c:v>
                </c:pt>
                <c:pt idx="46">
                  <c:v>68850.115520000021</c:v>
                </c:pt>
                <c:pt idx="47">
                  <c:v>74439.477754999985</c:v>
                </c:pt>
                <c:pt idx="48">
                  <c:v>70309.765319166676</c:v>
                </c:pt>
                <c:pt idx="49">
                  <c:v>70904.66666666673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7-4363-BDF2-0C8DB619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643520"/>
        <c:axId val="1555641000"/>
      </c:lineChart>
      <c:catAx>
        <c:axId val="155564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5641000"/>
        <c:crosses val="autoZero"/>
        <c:auto val="1"/>
        <c:lblAlgn val="ctr"/>
        <c:lblOffset val="100"/>
        <c:noMultiLvlLbl val="0"/>
      </c:catAx>
      <c:valAx>
        <c:axId val="15556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funkcji celu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56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742949</xdr:colOff>
      <xdr:row>1</xdr:row>
      <xdr:rowOff>123824</xdr:rowOff>
    </xdr:from>
    <xdr:to>
      <xdr:col>17</xdr:col>
      <xdr:colOff>333374</xdr:colOff>
      <xdr:row>25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AFC27F-15FA-927C-7077-B33361427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18</xdr:row>
      <xdr:rowOff>104774</xdr:rowOff>
    </xdr:from>
    <xdr:to>
      <xdr:col>9</xdr:col>
      <xdr:colOff>565150</xdr:colOff>
      <xdr:row>36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6B64CF-8C9A-A6FD-BDF2-1A3746E1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16</xdr:row>
      <xdr:rowOff>177800</xdr:rowOff>
    </xdr:from>
    <xdr:to>
      <xdr:col>10</xdr:col>
      <xdr:colOff>558800</xdr:colOff>
      <xdr:row>35</xdr:row>
      <xdr:rowOff>158749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2DD9B0-AA25-CA55-31A3-2F43F938E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38</xdr:row>
      <xdr:rowOff>180975</xdr:rowOff>
    </xdr:from>
    <xdr:to>
      <xdr:col>14</xdr:col>
      <xdr:colOff>9525</xdr:colOff>
      <xdr:row>59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9E0F60-FF9D-F621-62C5-5D46C329C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58</xdr:row>
      <xdr:rowOff>9525</xdr:rowOff>
    </xdr:from>
    <xdr:to>
      <xdr:col>14</xdr:col>
      <xdr:colOff>685800</xdr:colOff>
      <xdr:row>80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96C870-684F-E62E-1A44-FB08EE70F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47</xdr:row>
      <xdr:rowOff>19050</xdr:rowOff>
    </xdr:from>
    <xdr:to>
      <xdr:col>17</xdr:col>
      <xdr:colOff>285750</xdr:colOff>
      <xdr:row>74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A7A255-FE01-1130-0C20-65E757AEF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16</xdr:row>
      <xdr:rowOff>171450</xdr:rowOff>
    </xdr:from>
    <xdr:to>
      <xdr:col>14</xdr:col>
      <xdr:colOff>400050</xdr:colOff>
      <xdr:row>39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6BCD79-AFC3-CD79-B468-C37E655D3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15</xdr:row>
      <xdr:rowOff>114301</xdr:rowOff>
    </xdr:from>
    <xdr:to>
      <xdr:col>14</xdr:col>
      <xdr:colOff>285750</xdr:colOff>
      <xdr:row>36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5984253-840C-46E7-D12C-0A09ECA09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37</xdr:row>
      <xdr:rowOff>19050</xdr:rowOff>
    </xdr:from>
    <xdr:to>
      <xdr:col>14</xdr:col>
      <xdr:colOff>247650</xdr:colOff>
      <xdr:row>58</xdr:row>
      <xdr:rowOff>66674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672057-E60C-4175-A5F2-F48A3EC80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16</xdr:row>
      <xdr:rowOff>155574</xdr:rowOff>
    </xdr:from>
    <xdr:to>
      <xdr:col>8</xdr:col>
      <xdr:colOff>482600</xdr:colOff>
      <xdr:row>34</xdr:row>
      <xdr:rowOff>139700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1BEA22-E68B-A6B1-CA4F-51A7FAE41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17</xdr:row>
      <xdr:rowOff>25400</xdr:rowOff>
    </xdr:from>
    <xdr:to>
      <xdr:col>11</xdr:col>
      <xdr:colOff>793750</xdr:colOff>
      <xdr:row>36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EC468F-AA9D-F6B0-3930-5A017B9F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894ECB1-73F6-4E3B-B5EC-053F7FA88F3E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81940CB2-755C-4446-8AB9-BAF545E92950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C80760BA-8BE3-449D-96B6-65205AE77206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F2E49CD-F16A-4DB6-88C6-76F8CFDF3358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F708C73-1BB5-41D4-A75D-C37C7CF8DBE5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564894F-5AD7-41EF-9BBA-7E569B6FBD48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7F8E731-678D-45B6-8F52-39E2E0DF820C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F4F04A-D670-40E7-BD09-F32454E2C68F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671C861-17B2-4E7B-8045-3D6DA531FC70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E9F165E-98C4-41C7-A692-311F803A04CC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EE95242-F22D-44D5-9452-8F139C540C32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F4703E98-05C8-4881-AF28-C6AE15399244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BC2A381A-09F7-40E7-BCD7-504E0A4F7299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DC047829-9C71-422C-A849-B77581FE3D95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B807F27-CEFC-4466-BA0D-F7B74FB137B2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A01C4F-3448-44E1-9D32-3EA7036C3F96}" name="_20bees20iter15foodx50" displayName="_20bees20iter15foodx50" ref="A1:AX22" tableType="queryTable" totalsRowShown="0">
  <autoFilter ref="A1:AX22" xr:uid="{88A01C4F-3448-44E1-9D32-3EA7036C3F96}"/>
  <tableColumns count="50">
    <tableColumn id="1" xr3:uid="{1F4FDB0F-90B2-42D7-AEEE-219A09556FB6}" uniqueName="1" name="Test 1" queryTableFieldId="1"/>
    <tableColumn id="2" xr3:uid="{C62260BC-4FB1-4530-8E09-A4A04850CA15}" uniqueName="2" name="Test 2" queryTableFieldId="2"/>
    <tableColumn id="3" xr3:uid="{6104D13D-2E79-47A4-9D53-D47AD9ABD26C}" uniqueName="3" name="Test 3" queryTableFieldId="3"/>
    <tableColumn id="4" xr3:uid="{1B77D152-80BE-4656-B33E-030B1B3A67C3}" uniqueName="4" name="Test 4" queryTableFieldId="4"/>
    <tableColumn id="5" xr3:uid="{E0F6D942-6E47-4859-8301-171FD67E1AF3}" uniqueName="5" name="Test 5" queryTableFieldId="5"/>
    <tableColumn id="6" xr3:uid="{973049A0-E5E5-49C7-93FF-DBFA6F03A1CB}" uniqueName="6" name="Test 6" queryTableFieldId="6"/>
    <tableColumn id="7" xr3:uid="{8094A78C-89C9-435D-81C1-25D1BC5C4792}" uniqueName="7" name="Test 7" queryTableFieldId="7"/>
    <tableColumn id="8" xr3:uid="{C3419B39-7D64-4D86-ACA6-E7BFCEE429D9}" uniqueName="8" name="Test 8" queryTableFieldId="8"/>
    <tableColumn id="9" xr3:uid="{1ACD19FD-5BE4-40F1-A666-653731424B64}" uniqueName="9" name="Test 9" queryTableFieldId="9"/>
    <tableColumn id="10" xr3:uid="{A4B3FCD0-43FA-4F23-88DF-453B64018C82}" uniqueName="10" name="Test 10" queryTableFieldId="10"/>
    <tableColumn id="11" xr3:uid="{0A74193A-F247-4E75-89B5-91738752F9DA}" uniqueName="11" name="Test 11" queryTableFieldId="11"/>
    <tableColumn id="12" xr3:uid="{925C8528-4B65-46A9-BE16-950CAC0C56B2}" uniqueName="12" name="Test 12" queryTableFieldId="12"/>
    <tableColumn id="13" xr3:uid="{B879ED51-12C5-4F2D-90CE-7D6EA4863F61}" uniqueName="13" name="Test 13" queryTableFieldId="13"/>
    <tableColumn id="14" xr3:uid="{F74BDEA3-F034-43A2-8776-71B529CFA8C7}" uniqueName="14" name="Test 14" queryTableFieldId="14"/>
    <tableColumn id="15" xr3:uid="{23D63702-35D4-4513-B9F2-181DE227F05B}" uniqueName="15" name="Test 15" queryTableFieldId="15"/>
    <tableColumn id="16" xr3:uid="{2A9EBA26-89AA-4527-833C-508E913F5895}" uniqueName="16" name="Test 16" queryTableFieldId="16"/>
    <tableColumn id="17" xr3:uid="{C0DC1180-94AA-4833-B9B6-472F0014BAAB}" uniqueName="17" name="Test 17" queryTableFieldId="17"/>
    <tableColumn id="18" xr3:uid="{8D0FB9EF-140D-4D4C-BB58-9F03F1D8169B}" uniqueName="18" name="Test 18" queryTableFieldId="18"/>
    <tableColumn id="19" xr3:uid="{046EEC25-3743-47DA-B354-6196E97E4FAF}" uniqueName="19" name="Test 19" queryTableFieldId="19"/>
    <tableColumn id="20" xr3:uid="{1902F5C6-3032-45B0-9AA0-52637F2A3845}" uniqueName="20" name="Test 20" queryTableFieldId="20"/>
    <tableColumn id="21" xr3:uid="{484F40C9-79E7-489E-956A-C2143AEF0807}" uniqueName="21" name="Test 21" queryTableFieldId="21"/>
    <tableColumn id="22" xr3:uid="{C636F4A9-0914-496F-8E7F-7FB75921FE03}" uniqueName="22" name="Test 22" queryTableFieldId="22"/>
    <tableColumn id="23" xr3:uid="{72AFE6E8-9D9D-4467-9DC5-D9AF607B9D32}" uniqueName="23" name="Test 23" queryTableFieldId="23"/>
    <tableColumn id="24" xr3:uid="{B84B909E-8FBB-4953-AF0A-7FA6220A2589}" uniqueName="24" name="Test 24" queryTableFieldId="24"/>
    <tableColumn id="25" xr3:uid="{DC30AFFB-109E-4539-83DD-1E7721613824}" uniqueName="25" name="Test 25" queryTableFieldId="25"/>
    <tableColumn id="26" xr3:uid="{0471D015-2CC0-4932-B10D-3C29C5018844}" uniqueName="26" name="Test 26" queryTableFieldId="26"/>
    <tableColumn id="27" xr3:uid="{5D661ACF-C58B-4BBA-B0A9-EFFAF929B76B}" uniqueName="27" name="Test 27" queryTableFieldId="27"/>
    <tableColumn id="28" xr3:uid="{1589CC0F-FE7F-4A82-987A-2D82350CC3E5}" uniqueName="28" name="Test 28" queryTableFieldId="28"/>
    <tableColumn id="29" xr3:uid="{F95368C3-136D-4DEC-81D4-1D2299A849F6}" uniqueName="29" name="Test 29" queryTableFieldId="29"/>
    <tableColumn id="30" xr3:uid="{1907B0F1-1947-4F0B-BA89-88C1555EDCC0}" uniqueName="30" name="Test 30" queryTableFieldId="30"/>
    <tableColumn id="31" xr3:uid="{1B80DAF4-1F66-48D0-ABCA-8522EAA023BB}" uniqueName="31" name="Test 31" queryTableFieldId="31"/>
    <tableColumn id="32" xr3:uid="{57C61E96-6073-4D83-9008-E72CA6CBA567}" uniqueName="32" name="Test 32" queryTableFieldId="32"/>
    <tableColumn id="33" xr3:uid="{AF10A004-CE3F-4EB4-92F8-C07A0696B707}" uniqueName="33" name="Test 33" queryTableFieldId="33"/>
    <tableColumn id="34" xr3:uid="{430EA156-A5EF-465B-8F35-6BC0E2FAE5DA}" uniqueName="34" name="Test 34" queryTableFieldId="34"/>
    <tableColumn id="35" xr3:uid="{8AB2219D-2D14-4D57-BF9D-EEADE0BDEA5E}" uniqueName="35" name="Test 35" queryTableFieldId="35"/>
    <tableColumn id="36" xr3:uid="{ED328EA7-D195-49C7-9A21-79AE1DD8B8EC}" uniqueName="36" name="Test 36" queryTableFieldId="36"/>
    <tableColumn id="37" xr3:uid="{9C73C5A8-78C0-4F0A-8A08-6C3A02939A89}" uniqueName="37" name="Test 37" queryTableFieldId="37"/>
    <tableColumn id="38" xr3:uid="{FB1FC23A-C2B7-4B93-B472-89EB5D61134F}" uniqueName="38" name="Test 38" queryTableFieldId="38"/>
    <tableColumn id="39" xr3:uid="{0A701F3B-D219-4FA2-925A-FE9D032EBD99}" uniqueName="39" name="Test 39" queryTableFieldId="39"/>
    <tableColumn id="40" xr3:uid="{3488BA34-4685-42F5-A63B-4C050232D2C4}" uniqueName="40" name="Test 40" queryTableFieldId="40"/>
    <tableColumn id="41" xr3:uid="{8D4E24C0-2F19-456A-8FAC-D3C3777B486C}" uniqueName="41" name="Test 41" queryTableFieldId="41"/>
    <tableColumn id="42" xr3:uid="{114F5A95-DB7F-4594-AFBF-63C5C51F92D9}" uniqueName="42" name="Test 42" queryTableFieldId="42"/>
    <tableColumn id="43" xr3:uid="{19A6E5DC-89A7-441D-953F-31E8A0C0793B}" uniqueName="43" name="Test 43" queryTableFieldId="43"/>
    <tableColumn id="44" xr3:uid="{04330B86-51A9-4456-B616-CA64D0A2A111}" uniqueName="44" name="Test 44" queryTableFieldId="44"/>
    <tableColumn id="45" xr3:uid="{B37E24FE-F7BD-4242-A5D3-DC56DECD3E44}" uniqueName="45" name="Test 45" queryTableFieldId="45"/>
    <tableColumn id="46" xr3:uid="{0AAB6474-9CA2-445E-9E7B-974CF94D6320}" uniqueName="46" name="Test 46" queryTableFieldId="46"/>
    <tableColumn id="47" xr3:uid="{81980AEF-2D6B-4673-A267-3091BBBB46A0}" uniqueName="47" name="Test 47" queryTableFieldId="47"/>
    <tableColumn id="48" xr3:uid="{D7FD9A18-786C-4CE7-92CC-3EBD05A4AA6D}" uniqueName="48" name="Test 48" queryTableFieldId="48"/>
    <tableColumn id="49" xr3:uid="{AD82742C-379F-4302-8240-7B6091900133}" uniqueName="49" name="Test 49" queryTableFieldId="49"/>
    <tableColumn id="50" xr3:uid="{F83D86CD-663F-48D2-A47F-1D58C96F0E22}" uniqueName="50" name="Test 50" queryTableFieldId="5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C25669-61F3-4335-A5FF-B0DE45E387D6}" name="_10iter40bees10foodx50" displayName="_10iter40bees10foodx50" ref="A1:AX12" tableType="queryTable" totalsRowShown="0">
  <autoFilter ref="A1:AX12" xr:uid="{41C25669-61F3-4335-A5FF-B0DE45E387D6}"/>
  <tableColumns count="50">
    <tableColumn id="1" xr3:uid="{FBE9B971-E790-4EC0-8270-2AB3FD7D09B5}" uniqueName="1" name="Test 1" queryTableFieldId="1"/>
    <tableColumn id="2" xr3:uid="{3158A959-A858-46BD-A395-60068742EBE8}" uniqueName="2" name="Test 2" queryTableFieldId="2"/>
    <tableColumn id="3" xr3:uid="{FFBA2804-FB7E-43D6-A562-FF2450DDF1A4}" uniqueName="3" name="Test 3" queryTableFieldId="3"/>
    <tableColumn id="4" xr3:uid="{FEF771E8-3488-4FCB-9C99-0D104280D01A}" uniqueName="4" name="Test 4" queryTableFieldId="4"/>
    <tableColumn id="5" xr3:uid="{12D9CBB9-5B71-4560-A483-472E6A0AE310}" uniqueName="5" name="Test 5" queryTableFieldId="5"/>
    <tableColumn id="6" xr3:uid="{C08BB103-AB55-46F0-AADE-D5B07A9A4D61}" uniqueName="6" name="Test 6" queryTableFieldId="6"/>
    <tableColumn id="7" xr3:uid="{B6199CE6-9887-430E-B42E-95E2B441A414}" uniqueName="7" name="Test 7" queryTableFieldId="7"/>
    <tableColumn id="8" xr3:uid="{7D804BB3-2E49-4F3D-B350-77EC3E42030B}" uniqueName="8" name="Test 8" queryTableFieldId="8"/>
    <tableColumn id="9" xr3:uid="{7FB48427-4C9A-493C-BC17-734B7F31D2CA}" uniqueName="9" name="Test 9" queryTableFieldId="9"/>
    <tableColumn id="10" xr3:uid="{5948A3B0-00E9-4D9B-88F4-2D20D68D09BF}" uniqueName="10" name="Test 10" queryTableFieldId="10"/>
    <tableColumn id="11" xr3:uid="{16DCF0EB-7CDC-4240-9157-9BA5C26312C3}" uniqueName="11" name="Test 11" queryTableFieldId="11"/>
    <tableColumn id="12" xr3:uid="{83E2698F-CAB8-4F8D-B3DF-ED77D7028509}" uniqueName="12" name="Test 12" queryTableFieldId="12"/>
    <tableColumn id="13" xr3:uid="{0EB7CEEB-E382-4EA0-9C85-052FE7BA84CA}" uniqueName="13" name="Test 13" queryTableFieldId="13"/>
    <tableColumn id="14" xr3:uid="{2197E12C-758E-4EE8-BD11-EB1E32BB86CB}" uniqueName="14" name="Test 14" queryTableFieldId="14"/>
    <tableColumn id="15" xr3:uid="{E578A337-4779-44B5-88CC-D3D17DE690A7}" uniqueName="15" name="Test 15" queryTableFieldId="15"/>
    <tableColumn id="16" xr3:uid="{D00CA1F9-6C0E-47A5-8645-875C7EA2AC8F}" uniqueName="16" name="Test 16" queryTableFieldId="16"/>
    <tableColumn id="17" xr3:uid="{63AED448-DF6A-4E66-8E45-1FB105FE5C50}" uniqueName="17" name="Test 17" queryTableFieldId="17"/>
    <tableColumn id="18" xr3:uid="{90ED80C0-17CF-4777-8C7E-ACFD41BC53C5}" uniqueName="18" name="Test 18" queryTableFieldId="18"/>
    <tableColumn id="19" xr3:uid="{2E497EA2-121F-4219-A9F5-E87B41D4E301}" uniqueName="19" name="Test 19" queryTableFieldId="19"/>
    <tableColumn id="20" xr3:uid="{61A7027E-99F6-40F4-9755-8B08BF6949AA}" uniqueName="20" name="Test 20" queryTableFieldId="20"/>
    <tableColumn id="21" xr3:uid="{E9D102BC-148B-414B-8EDD-1606DEC52781}" uniqueName="21" name="Test 21" queryTableFieldId="21"/>
    <tableColumn id="22" xr3:uid="{568D2712-CEFD-4DD6-8E76-AC9CC9F18875}" uniqueName="22" name="Test 22" queryTableFieldId="22"/>
    <tableColumn id="23" xr3:uid="{593F39C6-6FEE-43BE-9AD1-22B797D6B7D6}" uniqueName="23" name="Test 23" queryTableFieldId="23"/>
    <tableColumn id="24" xr3:uid="{94C4E9DC-6978-4718-9517-A422741BAAF4}" uniqueName="24" name="Test 24" queryTableFieldId="24"/>
    <tableColumn id="25" xr3:uid="{9834496C-1338-4BA1-882E-E3F933CC5DB1}" uniqueName="25" name="Test 25" queryTableFieldId="25"/>
    <tableColumn id="26" xr3:uid="{967652C4-F000-4983-8257-E2FDAE321C1C}" uniqueName="26" name="Test 26" queryTableFieldId="26"/>
    <tableColumn id="27" xr3:uid="{DBA48F44-7853-4C53-B208-D3E56F0CC455}" uniqueName="27" name="Test 27" queryTableFieldId="27"/>
    <tableColumn id="28" xr3:uid="{0B4FF53E-6DE0-4CC9-A312-2AB1EE740727}" uniqueName="28" name="Test 28" queryTableFieldId="28"/>
    <tableColumn id="29" xr3:uid="{2F88693B-83D3-4D42-99A8-9696B7EE4B1E}" uniqueName="29" name="Test 29" queryTableFieldId="29"/>
    <tableColumn id="30" xr3:uid="{D6DAC3A0-7D9F-4F70-B28B-B41D5B7B3030}" uniqueName="30" name="Test 30" queryTableFieldId="30"/>
    <tableColumn id="31" xr3:uid="{648E7443-8F84-4A86-88AB-6BCA174D3D73}" uniqueName="31" name="Test 31" queryTableFieldId="31"/>
    <tableColumn id="32" xr3:uid="{EA805D43-A536-45DA-9494-8053F5466A7E}" uniqueName="32" name="Test 32" queryTableFieldId="32"/>
    <tableColumn id="33" xr3:uid="{256BB952-E272-45DB-87FF-45999AC77258}" uniqueName="33" name="Test 33" queryTableFieldId="33"/>
    <tableColumn id="34" xr3:uid="{4F40ED29-58C7-469C-AC5A-E9E03F8B7FAA}" uniqueName="34" name="Test 34" queryTableFieldId="34"/>
    <tableColumn id="35" xr3:uid="{66AA5BF7-A3CB-49C2-AFE4-9950FD95EE5D}" uniqueName="35" name="Test 35" queryTableFieldId="35"/>
    <tableColumn id="36" xr3:uid="{3C497BDF-E04F-49A3-91A3-86C8D09BD147}" uniqueName="36" name="Test 36" queryTableFieldId="36"/>
    <tableColumn id="37" xr3:uid="{6BEA73DE-1EFD-43B4-A98D-2D748FF58E9C}" uniqueName="37" name="Test 37" queryTableFieldId="37"/>
    <tableColumn id="38" xr3:uid="{788CDF25-C091-42D2-9D3E-3B759845F383}" uniqueName="38" name="Test 38" queryTableFieldId="38"/>
    <tableColumn id="39" xr3:uid="{A125F947-9A49-4A88-A69A-46245B954206}" uniqueName="39" name="Test 39" queryTableFieldId="39"/>
    <tableColumn id="40" xr3:uid="{C3917085-9138-4E23-937C-A3FF2AB97C63}" uniqueName="40" name="Test 40" queryTableFieldId="40"/>
    <tableColumn id="41" xr3:uid="{566C5C41-5AE9-42F4-8C1E-88E8418BC2CF}" uniqueName="41" name="Test 41" queryTableFieldId="41"/>
    <tableColumn id="42" xr3:uid="{FDB53362-191D-4BCF-80CA-B3B50940817D}" uniqueName="42" name="Test 42" queryTableFieldId="42"/>
    <tableColumn id="43" xr3:uid="{23A3B184-EF72-4B01-947C-182A9993EF05}" uniqueName="43" name="Test 43" queryTableFieldId="43"/>
    <tableColumn id="44" xr3:uid="{8A054650-F221-4C3C-A59B-AFE303F9837D}" uniqueName="44" name="Test 44" queryTableFieldId="44"/>
    <tableColumn id="45" xr3:uid="{802D29A4-6750-4C77-B31E-35414FE90D9D}" uniqueName="45" name="Test 45" queryTableFieldId="45"/>
    <tableColumn id="46" xr3:uid="{B7D4593A-8823-4114-9B7C-5E05750EFE03}" uniqueName="46" name="Test 46" queryTableFieldId="46"/>
    <tableColumn id="47" xr3:uid="{806EC1AE-AB0A-418E-A71B-2D9CD9455D6E}" uniqueName="47" name="Test 47" queryTableFieldId="47"/>
    <tableColumn id="48" xr3:uid="{6FB9634E-5F0A-4DE0-8602-FD174838CFF8}" uniqueName="48" name="Test 48" queryTableFieldId="48"/>
    <tableColumn id="49" xr3:uid="{04A4CE16-D1D3-4FC5-BCC5-36D9EAFF887F}" uniqueName="49" name="Test 49" queryTableFieldId="49"/>
    <tableColumn id="50" xr3:uid="{2DE4DEE8-AD2F-4D83-8764-A1C4F421FAB3}" uniqueName="50" name="Test 50" queryTableFieldId="5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F8B548C-C789-4815-952D-D47FA146CFBA}" name="_30iter30bees30foodx50" displayName="_30iter30bees30foodx50" ref="A1:AX32" tableType="queryTable" totalsRowShown="0">
  <autoFilter ref="A1:AX32" xr:uid="{5F8B548C-C789-4815-952D-D47FA146CFBA}"/>
  <tableColumns count="50">
    <tableColumn id="1" xr3:uid="{3C63B078-5964-4500-8449-E87A23D46A99}" uniqueName="1" name="Test 1" queryTableFieldId="1"/>
    <tableColumn id="2" xr3:uid="{5354F341-D89A-4748-9DEB-3ECDB746639D}" uniqueName="2" name="Test 2" queryTableFieldId="2"/>
    <tableColumn id="3" xr3:uid="{7DEB778A-59CA-43BC-AF0F-2E9CDD8D8584}" uniqueName="3" name="Test 3" queryTableFieldId="3"/>
    <tableColumn id="4" xr3:uid="{BAB32686-D159-4EE9-ABD4-ACEB04D53FF9}" uniqueName="4" name="Test 4" queryTableFieldId="4"/>
    <tableColumn id="5" xr3:uid="{B36E1302-09E8-4496-820C-5C3C3EE97322}" uniqueName="5" name="Test 5" queryTableFieldId="5"/>
    <tableColumn id="6" xr3:uid="{99EEBC73-19C1-4C00-907B-0627AC2CB092}" uniqueName="6" name="Test 6" queryTableFieldId="6"/>
    <tableColumn id="7" xr3:uid="{6DA79CB7-459E-4193-B675-575789FBFAE0}" uniqueName="7" name="Test 7" queryTableFieldId="7"/>
    <tableColumn id="8" xr3:uid="{1BFDF29D-9B8D-4734-B58B-847F9898E78D}" uniqueName="8" name="Test 8" queryTableFieldId="8"/>
    <tableColumn id="9" xr3:uid="{20A41854-4791-46E0-8DEA-41326EB4E0B7}" uniqueName="9" name="Test 9" queryTableFieldId="9"/>
    <tableColumn id="10" xr3:uid="{A63B3185-6EE2-4C0F-B511-B9FAEFEEEC34}" uniqueName="10" name="Test 10" queryTableFieldId="10"/>
    <tableColumn id="11" xr3:uid="{AFF56F30-3840-4769-8F72-598F543E3DC1}" uniqueName="11" name="Test 11" queryTableFieldId="11"/>
    <tableColumn id="12" xr3:uid="{E598CD8D-00E7-4F8C-9EA8-2EE152259B65}" uniqueName="12" name="Test 12" queryTableFieldId="12"/>
    <tableColumn id="13" xr3:uid="{D0956AC1-0117-42E9-B74A-12C5DC0631FE}" uniqueName="13" name="Test 13" queryTableFieldId="13"/>
    <tableColumn id="14" xr3:uid="{66FC3B32-6D03-44BD-9C05-B495864A7CE3}" uniqueName="14" name="Test 14" queryTableFieldId="14"/>
    <tableColumn id="15" xr3:uid="{81440430-F6C5-421E-B894-961D5CC6550C}" uniqueName="15" name="Test 15" queryTableFieldId="15"/>
    <tableColumn id="16" xr3:uid="{FBDC27E1-BA5A-4F43-8006-CEFF9011E409}" uniqueName="16" name="Test 16" queryTableFieldId="16"/>
    <tableColumn id="17" xr3:uid="{EA705D51-3CF4-405C-A015-532B394DE7A6}" uniqueName="17" name="Test 17" queryTableFieldId="17"/>
    <tableColumn id="18" xr3:uid="{BBBB14E3-7681-44B6-905F-9B592F9925E5}" uniqueName="18" name="Test 18" queryTableFieldId="18"/>
    <tableColumn id="19" xr3:uid="{334F05EE-E349-4EAB-90EB-816492ED256C}" uniqueName="19" name="Test 19" queryTableFieldId="19"/>
    <tableColumn id="20" xr3:uid="{D2E307DD-6EE0-4665-ACAB-D591F4C39987}" uniqueName="20" name="Test 20" queryTableFieldId="20"/>
    <tableColumn id="21" xr3:uid="{3691DA15-E963-402C-A39A-E8B5DBFD12D6}" uniqueName="21" name="Test 21" queryTableFieldId="21"/>
    <tableColumn id="22" xr3:uid="{FE67F15C-3C92-45FD-8010-285645466471}" uniqueName="22" name="Test 22" queryTableFieldId="22"/>
    <tableColumn id="23" xr3:uid="{AC3BE759-788B-4ACE-B628-BD96F39F96FE}" uniqueName="23" name="Test 23" queryTableFieldId="23"/>
    <tableColumn id="24" xr3:uid="{AB143393-C3C9-4E8D-961E-01B5029358BB}" uniqueName="24" name="Test 24" queryTableFieldId="24"/>
    <tableColumn id="25" xr3:uid="{7F797EC4-E3E8-4A9E-AD46-902B87C3444E}" uniqueName="25" name="Test 25" queryTableFieldId="25"/>
    <tableColumn id="26" xr3:uid="{A54A1723-3B8C-4ACE-8874-B50F41C1DC56}" uniqueName="26" name="Test 26" queryTableFieldId="26"/>
    <tableColumn id="27" xr3:uid="{E22B3830-3404-4953-A6C1-83E112F97F77}" uniqueName="27" name="Test 27" queryTableFieldId="27"/>
    <tableColumn id="28" xr3:uid="{1F42CB0E-7EAC-4861-8911-634E6A247C80}" uniqueName="28" name="Test 28" queryTableFieldId="28"/>
    <tableColumn id="29" xr3:uid="{F0B17C68-266A-4721-80D0-F48376535405}" uniqueName="29" name="Test 29" queryTableFieldId="29"/>
    <tableColumn id="30" xr3:uid="{1E37205F-CBA3-4854-99AC-A6FC06D11FF4}" uniqueName="30" name="Test 30" queryTableFieldId="30"/>
    <tableColumn id="31" xr3:uid="{91E41698-E2F0-44C1-AAAD-05651A1AF936}" uniqueName="31" name="Test 31" queryTableFieldId="31"/>
    <tableColumn id="32" xr3:uid="{B0D5E45F-EBF9-4EA8-A064-6C079057903F}" uniqueName="32" name="Test 32" queryTableFieldId="32"/>
    <tableColumn id="33" xr3:uid="{C737D5A2-2BDA-40E1-9C22-BA9A8EADB71A}" uniqueName="33" name="Test 33" queryTableFieldId="33"/>
    <tableColumn id="34" xr3:uid="{E2BD6AF7-DA3A-4E7F-BBD2-4C50DFCC43A7}" uniqueName="34" name="Test 34" queryTableFieldId="34"/>
    <tableColumn id="35" xr3:uid="{02E79EC2-A87C-4D85-9C07-A65F07549FCD}" uniqueName="35" name="Test 35" queryTableFieldId="35"/>
    <tableColumn id="36" xr3:uid="{2F4F8584-AD04-43A7-BA73-E2D064FD2FE9}" uniqueName="36" name="Test 36" queryTableFieldId="36"/>
    <tableColumn id="37" xr3:uid="{501EBB49-815D-4565-9284-3F26ADED981C}" uniqueName="37" name="Test 37" queryTableFieldId="37"/>
    <tableColumn id="38" xr3:uid="{5416570D-B5C4-42CA-BF96-24956C460367}" uniqueName="38" name="Test 38" queryTableFieldId="38"/>
    <tableColumn id="39" xr3:uid="{7643B405-E8E0-43F6-935F-5ED9B7547652}" uniqueName="39" name="Test 39" queryTableFieldId="39"/>
    <tableColumn id="40" xr3:uid="{A88123D9-2FAF-4B1D-82ED-1AC10560C474}" uniqueName="40" name="Test 40" queryTableFieldId="40"/>
    <tableColumn id="41" xr3:uid="{2CF8175C-5AA2-4D00-B0C3-04616BB1E7D5}" uniqueName="41" name="Test 41" queryTableFieldId="41"/>
    <tableColumn id="42" xr3:uid="{443C96F9-09A7-48ED-9E5C-2F3AD10D774A}" uniqueName="42" name="Test 42" queryTableFieldId="42"/>
    <tableColumn id="43" xr3:uid="{1A25C22D-5BCD-4FFF-A010-3D9B05833EAB}" uniqueName="43" name="Test 43" queryTableFieldId="43"/>
    <tableColumn id="44" xr3:uid="{26B0C429-251B-4CC7-88EB-1E169386878D}" uniqueName="44" name="Test 44" queryTableFieldId="44"/>
    <tableColumn id="45" xr3:uid="{F4CB60AE-978C-45E0-974B-FDC3FA2E9517}" uniqueName="45" name="Test 45" queryTableFieldId="45"/>
    <tableColumn id="46" xr3:uid="{8FD36BD4-210D-4756-BEFF-0B35B0DD3AC0}" uniqueName="46" name="Test 46" queryTableFieldId="46"/>
    <tableColumn id="47" xr3:uid="{1B4EB965-F348-4B7D-A88B-6D502D73D673}" uniqueName="47" name="Test 47" queryTableFieldId="47"/>
    <tableColumn id="48" xr3:uid="{FD27DB39-A179-4DA0-9F98-A8E50D01E123}" uniqueName="48" name="Test 48" queryTableFieldId="48"/>
    <tableColumn id="49" xr3:uid="{3993CD77-4677-4541-8907-324942FB4098}" uniqueName="49" name="Test 49" queryTableFieldId="49"/>
    <tableColumn id="50" xr3:uid="{1FA38B1E-7E3F-4EAF-B165-95951AFAF398}" uniqueName="50" name="Test 50" queryTableFieldId="5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15F158B-3C46-4CB2-8209-2DED5465F9D0}" name="_10iter50bees10foodx50" displayName="_10iter50bees10foodx50" ref="A1:AX12" tableType="queryTable" totalsRowShown="0">
  <autoFilter ref="A1:AX12" xr:uid="{A15F158B-3C46-4CB2-8209-2DED5465F9D0}"/>
  <tableColumns count="50">
    <tableColumn id="1" xr3:uid="{981F191E-9485-4D5A-A2AE-842BDCEDE94A}" uniqueName="1" name="Test 1" queryTableFieldId="1"/>
    <tableColumn id="2" xr3:uid="{1DEF3373-8AAD-462B-A701-00C9F212DFDF}" uniqueName="2" name="Test 2" queryTableFieldId="2"/>
    <tableColumn id="3" xr3:uid="{BD3A5D9E-B198-4B48-9BFC-7B341879FB0F}" uniqueName="3" name="Test 3" queryTableFieldId="3"/>
    <tableColumn id="4" xr3:uid="{C231C4B3-C7BD-4BCA-BD84-0A6D65E5160C}" uniqueName="4" name="Test 4" queryTableFieldId="4"/>
    <tableColumn id="5" xr3:uid="{8B3768E9-69CE-4F34-90BA-CA3DA2A149BA}" uniqueName="5" name="Test 5" queryTableFieldId="5"/>
    <tableColumn id="6" xr3:uid="{8704E661-1DA9-4444-816C-8C0D82D68091}" uniqueName="6" name="Test 6" queryTableFieldId="6"/>
    <tableColumn id="7" xr3:uid="{35CA0293-DD6E-4329-A576-FB788D1F5DB1}" uniqueName="7" name="Test 7" queryTableFieldId="7"/>
    <tableColumn id="8" xr3:uid="{EFC0ACD5-C9D4-427B-94CB-9F83AB45F0E2}" uniqueName="8" name="Test 8" queryTableFieldId="8"/>
    <tableColumn id="9" xr3:uid="{F1F875C6-0354-4E3A-A421-C7716DA6DFED}" uniqueName="9" name="Test 9" queryTableFieldId="9"/>
    <tableColumn id="10" xr3:uid="{D52AE69E-7702-4C67-BBAE-091D34136358}" uniqueName="10" name="Test 10" queryTableFieldId="10"/>
    <tableColumn id="11" xr3:uid="{BB055A91-9A95-4A47-835E-F0625BFB5677}" uniqueName="11" name="Test 11" queryTableFieldId="11"/>
    <tableColumn id="12" xr3:uid="{B848410E-267F-40A6-86A0-5EBC5A45F4DD}" uniqueName="12" name="Test 12" queryTableFieldId="12"/>
    <tableColumn id="13" xr3:uid="{8E48237D-5491-4359-AF2D-F63BFA28ECAF}" uniqueName="13" name="Test 13" queryTableFieldId="13"/>
    <tableColumn id="14" xr3:uid="{6526E593-59F2-4857-978D-6F1C1591779C}" uniqueName="14" name="Test 14" queryTableFieldId="14"/>
    <tableColumn id="15" xr3:uid="{35D117B3-B758-4182-A563-FFA15B4EFA0C}" uniqueName="15" name="Test 15" queryTableFieldId="15"/>
    <tableColumn id="16" xr3:uid="{626BA454-0E26-41AD-BE16-B65019B9C80B}" uniqueName="16" name="Test 16" queryTableFieldId="16"/>
    <tableColumn id="17" xr3:uid="{C977D845-F157-4296-9C18-2974019160E2}" uniqueName="17" name="Test 17" queryTableFieldId="17"/>
    <tableColumn id="18" xr3:uid="{507A4F69-DECF-48DC-9FCA-4457D228D914}" uniqueName="18" name="Test 18" queryTableFieldId="18"/>
    <tableColumn id="19" xr3:uid="{B2920E32-36F1-4307-B056-29E46AA9DCC4}" uniqueName="19" name="Test 19" queryTableFieldId="19"/>
    <tableColumn id="20" xr3:uid="{F533CB1F-79EA-46C7-B6DA-72E5C001220F}" uniqueName="20" name="Test 20" queryTableFieldId="20"/>
    <tableColumn id="21" xr3:uid="{DC8775AB-54B0-4871-B688-D1704AE9CF77}" uniqueName="21" name="Test 21" queryTableFieldId="21"/>
    <tableColumn id="22" xr3:uid="{6C48ADAA-CD6A-4664-97AA-E73F25CAF4AB}" uniqueName="22" name="Test 22" queryTableFieldId="22"/>
    <tableColumn id="23" xr3:uid="{1D5FFE18-25BB-483E-B5EF-FF7474E7585A}" uniqueName="23" name="Test 23" queryTableFieldId="23"/>
    <tableColumn id="24" xr3:uid="{1B5BFFC0-9CBC-4B75-A37A-4E75ACF92208}" uniqueName="24" name="Test 24" queryTableFieldId="24"/>
    <tableColumn id="25" xr3:uid="{61CDDBED-FE08-4E9C-B329-385C02155A51}" uniqueName="25" name="Test 25" queryTableFieldId="25"/>
    <tableColumn id="26" xr3:uid="{90448C47-E01B-46BF-8A56-46E798A14A96}" uniqueName="26" name="Test 26" queryTableFieldId="26"/>
    <tableColumn id="27" xr3:uid="{93B2AFF4-B8AC-45D6-8DB8-7B354AC0BB95}" uniqueName="27" name="Test 27" queryTableFieldId="27"/>
    <tableColumn id="28" xr3:uid="{B2B6E5DC-1E60-4367-AD47-6CF10A33F45E}" uniqueName="28" name="Test 28" queryTableFieldId="28"/>
    <tableColumn id="29" xr3:uid="{3FB23C9D-66D5-446A-9C69-9EB147EE3553}" uniqueName="29" name="Test 29" queryTableFieldId="29"/>
    <tableColumn id="30" xr3:uid="{8B605BB2-E75C-4A3C-9BB6-0F9229DAF905}" uniqueName="30" name="Test 30" queryTableFieldId="30"/>
    <tableColumn id="31" xr3:uid="{C11C6CC9-5F73-4F96-A0E9-89A6777A6ADE}" uniqueName="31" name="Test 31" queryTableFieldId="31"/>
    <tableColumn id="32" xr3:uid="{577FE734-D540-4A30-84A0-43D418B19E82}" uniqueName="32" name="Test 32" queryTableFieldId="32"/>
    <tableColumn id="33" xr3:uid="{634472BC-0AF2-4608-A975-4B8EC5B5B824}" uniqueName="33" name="Test 33" queryTableFieldId="33"/>
    <tableColumn id="34" xr3:uid="{5A030901-58DB-482C-A939-06B062875962}" uniqueName="34" name="Test 34" queryTableFieldId="34"/>
    <tableColumn id="35" xr3:uid="{EA191B1D-4E11-4445-8983-7FD280BF7CDE}" uniqueName="35" name="Test 35" queryTableFieldId="35"/>
    <tableColumn id="36" xr3:uid="{8DCA1D7B-1ECA-4D34-B946-F821AEAD9E02}" uniqueName="36" name="Test 36" queryTableFieldId="36"/>
    <tableColumn id="37" xr3:uid="{636BB30A-612B-460E-A5CE-103437DD2EC1}" uniqueName="37" name="Test 37" queryTableFieldId="37"/>
    <tableColumn id="38" xr3:uid="{4A6A642F-DC58-41DB-B263-238F4B36109D}" uniqueName="38" name="Test 38" queryTableFieldId="38"/>
    <tableColumn id="39" xr3:uid="{437AA949-390A-474A-ADAA-3C58A9F86D8D}" uniqueName="39" name="Test 39" queryTableFieldId="39"/>
    <tableColumn id="40" xr3:uid="{E610F7B3-F0AA-45F4-9BE6-AAD9E67D2E9C}" uniqueName="40" name="Test 40" queryTableFieldId="40"/>
    <tableColumn id="41" xr3:uid="{01866DF3-1E8D-4D48-A0FA-8F93258AEF16}" uniqueName="41" name="Test 41" queryTableFieldId="41"/>
    <tableColumn id="42" xr3:uid="{93AD776C-FBDE-4F5B-8785-974B27EAF7DF}" uniqueName="42" name="Test 42" queryTableFieldId="42"/>
    <tableColumn id="43" xr3:uid="{B00869A0-29F0-4498-99EE-A2B751DF834C}" uniqueName="43" name="Test 43" queryTableFieldId="43"/>
    <tableColumn id="44" xr3:uid="{1BEAB97C-C64D-4883-BE7D-569753B4DA16}" uniqueName="44" name="Test 44" queryTableFieldId="44"/>
    <tableColumn id="45" xr3:uid="{5AE25A13-2913-4016-8E17-6E28B76B6EF4}" uniqueName="45" name="Test 45" queryTableFieldId="45"/>
    <tableColumn id="46" xr3:uid="{F0893D48-05F5-4B70-9FE4-76AF9968F123}" uniqueName="46" name="Test 46" queryTableFieldId="46"/>
    <tableColumn id="47" xr3:uid="{74D48CB2-1AED-4B86-B873-2EC39F28AD13}" uniqueName="47" name="Test 47" queryTableFieldId="47"/>
    <tableColumn id="48" xr3:uid="{36F997E7-907C-4106-92C0-4858C2E824D5}" uniqueName="48" name="Test 48" queryTableFieldId="48"/>
    <tableColumn id="49" xr3:uid="{926E35CD-C249-4DF4-B772-1C46B27D5FCA}" uniqueName="49" name="Test 49" queryTableFieldId="49"/>
    <tableColumn id="50" xr3:uid="{1B38438F-94A5-4BD5-8FA3-D3CECC2C4F4E}" uniqueName="50" name="Test 50" queryTableFieldId="5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13C4A91-AAAE-455D-8FEB-D0BA41CEF751}" name="_10iter10bees30foodx50" displayName="_10iter10bees30foodx50" ref="A1:AX12" tableType="queryTable" totalsRowShown="0">
  <autoFilter ref="A1:AX12" xr:uid="{313C4A91-AAAE-455D-8FEB-D0BA41CEF751}"/>
  <tableColumns count="50">
    <tableColumn id="1" xr3:uid="{2B9DCEFF-8927-4C1A-8BA3-02855C2E7496}" uniqueName="1" name="Test 1" queryTableFieldId="1"/>
    <tableColumn id="2" xr3:uid="{5D5364DA-C9A2-4A3F-8AFB-482AB93B10A2}" uniqueName="2" name="Test 2" queryTableFieldId="2"/>
    <tableColumn id="3" xr3:uid="{A1413158-6DAC-4BC2-977F-67F5976EE479}" uniqueName="3" name="Test 3" queryTableFieldId="3"/>
    <tableColumn id="4" xr3:uid="{69649827-A649-4BA9-9056-95F88355D7D6}" uniqueName="4" name="Test 4" queryTableFieldId="4"/>
    <tableColumn id="5" xr3:uid="{2B90930B-90B4-421D-853A-3C8C5782143C}" uniqueName="5" name="Test 5" queryTableFieldId="5"/>
    <tableColumn id="6" xr3:uid="{1B0EFAAF-9826-41BF-AB96-D6758ACFEDD1}" uniqueName="6" name="Test 6" queryTableFieldId="6"/>
    <tableColumn id="7" xr3:uid="{F0B15938-CC84-45D6-BB6B-E30AF679347E}" uniqueName="7" name="Test 7" queryTableFieldId="7"/>
    <tableColumn id="8" xr3:uid="{0B997FC4-9044-4521-99DC-5FDAEBC8C303}" uniqueName="8" name="Test 8" queryTableFieldId="8"/>
    <tableColumn id="9" xr3:uid="{BD9CCEDC-5586-41DE-AD36-695F1CA34A4A}" uniqueName="9" name="Test 9" queryTableFieldId="9"/>
    <tableColumn id="10" xr3:uid="{6E83624F-352A-425A-917F-DAEC3993AB35}" uniqueName="10" name="Test 10" queryTableFieldId="10"/>
    <tableColumn id="11" xr3:uid="{98D3E90D-77AD-4B49-88E3-50FE3E87C231}" uniqueName="11" name="Test 11" queryTableFieldId="11"/>
    <tableColumn id="12" xr3:uid="{D09C38DC-00EF-4E50-8BFD-5EFFC9D5BA25}" uniqueName="12" name="Test 12" queryTableFieldId="12"/>
    <tableColumn id="13" xr3:uid="{512340F3-AF4F-43D6-9095-577F0C92E613}" uniqueName="13" name="Test 13" queryTableFieldId="13"/>
    <tableColumn id="14" xr3:uid="{86C5A8E0-DCAC-45A3-9B12-F605B33B615E}" uniqueName="14" name="Test 14" queryTableFieldId="14"/>
    <tableColumn id="15" xr3:uid="{24640746-DC78-4C5D-ACA3-0E4C54AFEF2C}" uniqueName="15" name="Test 15" queryTableFieldId="15"/>
    <tableColumn id="16" xr3:uid="{6AD32C09-1B0B-4127-B376-AC73144C4AF2}" uniqueName="16" name="Test 16" queryTableFieldId="16"/>
    <tableColumn id="17" xr3:uid="{AF6412B2-EDDD-4033-97AD-D899E5F3679E}" uniqueName="17" name="Test 17" queryTableFieldId="17"/>
    <tableColumn id="18" xr3:uid="{D39B6433-118A-4EF8-9327-3731F2962DFF}" uniqueName="18" name="Test 18" queryTableFieldId="18"/>
    <tableColumn id="19" xr3:uid="{5C0331C5-9421-4183-A796-477E20A0517D}" uniqueName="19" name="Test 19" queryTableFieldId="19"/>
    <tableColumn id="20" xr3:uid="{530BDBD8-5EDF-42FF-B735-EEDFBC73D73F}" uniqueName="20" name="Test 20" queryTableFieldId="20"/>
    <tableColumn id="21" xr3:uid="{19F7519B-EF65-4095-B2B0-463963C35797}" uniqueName="21" name="Test 21" queryTableFieldId="21"/>
    <tableColumn id="22" xr3:uid="{74CD0072-C5E7-4CDF-9BD6-9DCEDDC6D4FC}" uniqueName="22" name="Test 22" queryTableFieldId="22"/>
    <tableColumn id="23" xr3:uid="{FCB400FD-9C2A-4AD6-80BA-DD535E3016D6}" uniqueName="23" name="Test 23" queryTableFieldId="23"/>
    <tableColumn id="24" xr3:uid="{B243C90F-E31D-45C5-9045-39B162D1AD93}" uniqueName="24" name="Test 24" queryTableFieldId="24"/>
    <tableColumn id="25" xr3:uid="{9A9C417F-7380-43FE-8D73-3C814767174A}" uniqueName="25" name="Test 25" queryTableFieldId="25"/>
    <tableColumn id="26" xr3:uid="{865E0B93-2907-4E8B-BFCC-DA46A539CB39}" uniqueName="26" name="Test 26" queryTableFieldId="26"/>
    <tableColumn id="27" xr3:uid="{0C6E10C8-785D-4DFD-A546-1E45FA87447B}" uniqueName="27" name="Test 27" queryTableFieldId="27"/>
    <tableColumn id="28" xr3:uid="{66AC4B94-D923-443E-B7D6-D3FB3E73DB8B}" uniqueName="28" name="Test 28" queryTableFieldId="28"/>
    <tableColumn id="29" xr3:uid="{DD8484AC-634A-4AAD-B502-7668D66099F5}" uniqueName="29" name="Test 29" queryTableFieldId="29"/>
    <tableColumn id="30" xr3:uid="{8A9CCEEB-6612-421D-A788-1AF54EB88F7D}" uniqueName="30" name="Test 30" queryTableFieldId="30"/>
    <tableColumn id="31" xr3:uid="{088E0B6E-67D0-426B-B923-5DC534C19387}" uniqueName="31" name="Test 31" queryTableFieldId="31"/>
    <tableColumn id="32" xr3:uid="{C666CF22-DE58-4054-8609-31627EC6DACF}" uniqueName="32" name="Test 32" queryTableFieldId="32"/>
    <tableColumn id="33" xr3:uid="{CC95EA07-1EA4-472D-B81A-BE59C08197FF}" uniqueName="33" name="Test 33" queryTableFieldId="33"/>
    <tableColumn id="34" xr3:uid="{C73254A1-4709-4438-A400-201C9E04E800}" uniqueName="34" name="Test 34" queryTableFieldId="34"/>
    <tableColumn id="35" xr3:uid="{37996114-8B6E-47D7-9FD9-5715A7C1512D}" uniqueName="35" name="Test 35" queryTableFieldId="35"/>
    <tableColumn id="36" xr3:uid="{F36DE058-2C8B-4175-9E7C-DE1D2A76FA5E}" uniqueName="36" name="Test 36" queryTableFieldId="36"/>
    <tableColumn id="37" xr3:uid="{E3E47A94-DADA-4E8F-8182-D2062B6383D1}" uniqueName="37" name="Test 37" queryTableFieldId="37"/>
    <tableColumn id="38" xr3:uid="{A0C80DE0-19A8-43A1-9D5F-0D77762DEC4F}" uniqueName="38" name="Test 38" queryTableFieldId="38"/>
    <tableColumn id="39" xr3:uid="{CAD3E9B2-07B6-4264-AE82-2DA53059169E}" uniqueName="39" name="Test 39" queryTableFieldId="39"/>
    <tableColumn id="40" xr3:uid="{E3C31C4D-C856-4BC3-912F-5F6F9BA54A9E}" uniqueName="40" name="Test 40" queryTableFieldId="40"/>
    <tableColumn id="41" xr3:uid="{0701048B-4E9D-4E9D-842B-129B52B0F144}" uniqueName="41" name="Test 41" queryTableFieldId="41"/>
    <tableColumn id="42" xr3:uid="{8ACADD2B-1988-4BAC-BECF-CDD588E6C8A1}" uniqueName="42" name="Test 42" queryTableFieldId="42"/>
    <tableColumn id="43" xr3:uid="{ADD3D3BE-3155-4F03-A49A-448404470953}" uniqueName="43" name="Test 43" queryTableFieldId="43"/>
    <tableColumn id="44" xr3:uid="{07D0263B-97E7-4C86-91BD-0718370D5AD8}" uniqueName="44" name="Test 44" queryTableFieldId="44"/>
    <tableColumn id="45" xr3:uid="{24BEF6F1-0421-4637-8B27-263EC284914F}" uniqueName="45" name="Test 45" queryTableFieldId="45"/>
    <tableColumn id="46" xr3:uid="{EE7C0F8D-175B-448A-8639-99D7C6107468}" uniqueName="46" name="Test 46" queryTableFieldId="46"/>
    <tableColumn id="47" xr3:uid="{06347FDE-2EE5-4CD5-9068-66A17A62765A}" uniqueName="47" name="Test 47" queryTableFieldId="47"/>
    <tableColumn id="48" xr3:uid="{E8002DDD-687C-4B5F-8F4F-D3E613E83772}" uniqueName="48" name="Test 48" queryTableFieldId="48"/>
    <tableColumn id="49" xr3:uid="{4EA7E1A2-82A1-4596-A676-D4A148F1487F}" uniqueName="49" name="Test 49" queryTableFieldId="49"/>
    <tableColumn id="50" xr3:uid="{6019073E-19C2-4AE4-AF8B-039B988D858D}" uniqueName="50" name="Test 50" queryTableFieldId="5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374D29E-208B-446C-9636-359CF0A8A130}" name="_10iter10bees40foodx50" displayName="_10iter10bees40foodx50" ref="A1:AX12" tableType="queryTable" totalsRowShown="0">
  <autoFilter ref="A1:AX12" xr:uid="{6374D29E-208B-446C-9636-359CF0A8A130}"/>
  <tableColumns count="50">
    <tableColumn id="1" xr3:uid="{882475FD-986F-4AA9-981B-2F6A5E7B6ACA}" uniqueName="1" name="Test 1" queryTableFieldId="1"/>
    <tableColumn id="2" xr3:uid="{DC6ED045-B059-49C7-844D-697C2B2A4109}" uniqueName="2" name="Test 2" queryTableFieldId="2"/>
    <tableColumn id="3" xr3:uid="{76178729-2032-4622-9683-E4ED2074BBCC}" uniqueName="3" name="Test 3" queryTableFieldId="3"/>
    <tableColumn id="4" xr3:uid="{1CD8DF8D-07FF-42D1-BC05-EA9679FD503C}" uniqueName="4" name="Test 4" queryTableFieldId="4"/>
    <tableColumn id="5" xr3:uid="{B2439C6C-ABD3-4E2D-B546-D13914E1F2CD}" uniqueName="5" name="Test 5" queryTableFieldId="5"/>
    <tableColumn id="6" xr3:uid="{ECF3A36D-0A40-42CB-8A17-AAE7446D76A2}" uniqueName="6" name="Test 6" queryTableFieldId="6"/>
    <tableColumn id="7" xr3:uid="{521CF0A5-F3BA-41EA-8460-A31517B99393}" uniqueName="7" name="Test 7" queryTableFieldId="7"/>
    <tableColumn id="8" xr3:uid="{06462B6A-BB6E-42E9-B09A-92C55A80FF0A}" uniqueName="8" name="Test 8" queryTableFieldId="8"/>
    <tableColumn id="9" xr3:uid="{CD2F820D-5EBC-4F9D-989F-5868A142E4EB}" uniqueName="9" name="Test 9" queryTableFieldId="9"/>
    <tableColumn id="10" xr3:uid="{B58DE951-55E7-41DD-9F4E-B9396D88E1E2}" uniqueName="10" name="Test 10" queryTableFieldId="10"/>
    <tableColumn id="11" xr3:uid="{F4569261-2C41-43F5-A30B-B228B7F31D6E}" uniqueName="11" name="Test 11" queryTableFieldId="11"/>
    <tableColumn id="12" xr3:uid="{30169471-3780-4F2F-BD64-C73E370F06A4}" uniqueName="12" name="Test 12" queryTableFieldId="12"/>
    <tableColumn id="13" xr3:uid="{1BEB78F3-5D77-4FFF-B37D-52FD9013DD73}" uniqueName="13" name="Test 13" queryTableFieldId="13"/>
    <tableColumn id="14" xr3:uid="{16CEF51C-F1EF-4328-BD9C-FC9E4E19F1D2}" uniqueName="14" name="Test 14" queryTableFieldId="14"/>
    <tableColumn id="15" xr3:uid="{D8C45E1A-3A60-4CA9-A391-267723F9E097}" uniqueName="15" name="Test 15" queryTableFieldId="15"/>
    <tableColumn id="16" xr3:uid="{B0F7EBE5-10C0-49D0-AC21-257D7823BF58}" uniqueName="16" name="Test 16" queryTableFieldId="16"/>
    <tableColumn id="17" xr3:uid="{D6DE2C2A-A4ED-4CE1-8B32-47FAAFBA7F8A}" uniqueName="17" name="Test 17" queryTableFieldId="17"/>
    <tableColumn id="18" xr3:uid="{8D4DB52B-D65C-409D-9737-7E4D9EC2E80A}" uniqueName="18" name="Test 18" queryTableFieldId="18"/>
    <tableColumn id="19" xr3:uid="{DA1810DD-5852-44B9-9696-479894F73B47}" uniqueName="19" name="Test 19" queryTableFieldId="19"/>
    <tableColumn id="20" xr3:uid="{A4730617-390A-4C33-A6FB-2FA86AA7FEB0}" uniqueName="20" name="Test 20" queryTableFieldId="20"/>
    <tableColumn id="21" xr3:uid="{E742657D-4DE7-4BDD-81C5-8271BFBF1920}" uniqueName="21" name="Test 21" queryTableFieldId="21"/>
    <tableColumn id="22" xr3:uid="{4053DA69-4C72-430C-9B0E-8637C3784561}" uniqueName="22" name="Test 22" queryTableFieldId="22"/>
    <tableColumn id="23" xr3:uid="{D9140FAF-3EBC-40F8-BD50-632A2AE75646}" uniqueName="23" name="Test 23" queryTableFieldId="23"/>
    <tableColumn id="24" xr3:uid="{6DCC4D1E-7602-40AB-8C95-B1F8BC42A65E}" uniqueName="24" name="Test 24" queryTableFieldId="24"/>
    <tableColumn id="25" xr3:uid="{26B99126-DC81-4E3A-A603-F0B853FD18DD}" uniqueName="25" name="Test 25" queryTableFieldId="25"/>
    <tableColumn id="26" xr3:uid="{6E565C27-0A80-4E1A-A4A3-CBDD6ACCD558}" uniqueName="26" name="Test 26" queryTableFieldId="26"/>
    <tableColumn id="27" xr3:uid="{5A07F81E-D247-4761-B816-9A8A1387D2D2}" uniqueName="27" name="Test 27" queryTableFieldId="27"/>
    <tableColumn id="28" xr3:uid="{7922AEE4-315B-4846-8FB8-E5C30CCED6F4}" uniqueName="28" name="Test 28" queryTableFieldId="28"/>
    <tableColumn id="29" xr3:uid="{F65D979A-89D9-4788-838C-5BAC413643F4}" uniqueName="29" name="Test 29" queryTableFieldId="29"/>
    <tableColumn id="30" xr3:uid="{D1EF8EB5-0E52-4BFE-913E-33D0CD3888DE}" uniqueName="30" name="Test 30" queryTableFieldId="30"/>
    <tableColumn id="31" xr3:uid="{40790CB6-04DE-40F2-BED9-E7561BB55865}" uniqueName="31" name="Test 31" queryTableFieldId="31"/>
    <tableColumn id="32" xr3:uid="{F0160EF0-7A08-4EAB-9242-DC295E9EC060}" uniqueName="32" name="Test 32" queryTableFieldId="32"/>
    <tableColumn id="33" xr3:uid="{2D1F8845-6BDC-4C65-A062-BE4712255385}" uniqueName="33" name="Test 33" queryTableFieldId="33"/>
    <tableColumn id="34" xr3:uid="{3B47D4F1-B39E-4B53-A622-D92AB762C3AC}" uniqueName="34" name="Test 34" queryTableFieldId="34"/>
    <tableColumn id="35" xr3:uid="{E22DBE70-80B2-4894-B80D-179EAFC03F1E}" uniqueName="35" name="Test 35" queryTableFieldId="35"/>
    <tableColumn id="36" xr3:uid="{C35768AC-CBA4-49E0-989C-1C19770374D4}" uniqueName="36" name="Test 36" queryTableFieldId="36"/>
    <tableColumn id="37" xr3:uid="{E9734458-9106-4B3E-9308-87C4421EFEE4}" uniqueName="37" name="Test 37" queryTableFieldId="37"/>
    <tableColumn id="38" xr3:uid="{14CD9FA5-77F7-4BEC-A118-73E04E06F174}" uniqueName="38" name="Test 38" queryTableFieldId="38"/>
    <tableColumn id="39" xr3:uid="{FA9CC881-232C-4810-B8C9-D16545BFCCCC}" uniqueName="39" name="Test 39" queryTableFieldId="39"/>
    <tableColumn id="40" xr3:uid="{14900D49-7277-4706-A08D-17EE27F99DC8}" uniqueName="40" name="Test 40" queryTableFieldId="40"/>
    <tableColumn id="41" xr3:uid="{2800E177-806B-4476-BF9D-8CDFFB76E3AF}" uniqueName="41" name="Test 41" queryTableFieldId="41"/>
    <tableColumn id="42" xr3:uid="{73690313-B254-4E0C-BD3F-02E0D60EF85E}" uniqueName="42" name="Test 42" queryTableFieldId="42"/>
    <tableColumn id="43" xr3:uid="{0B365E4A-6FF1-4D4C-9381-C2A60B64F55A}" uniqueName="43" name="Test 43" queryTableFieldId="43"/>
    <tableColumn id="44" xr3:uid="{8EF2BDA5-7AAA-4AF7-9202-BB3E7AA4906E}" uniqueName="44" name="Test 44" queryTableFieldId="44"/>
    <tableColumn id="45" xr3:uid="{38181606-E995-4CDC-A0C2-35A13B1EC5B0}" uniqueName="45" name="Test 45" queryTableFieldId="45"/>
    <tableColumn id="46" xr3:uid="{37770BA5-C9B4-4329-BC46-7035C08A8D35}" uniqueName="46" name="Test 46" queryTableFieldId="46"/>
    <tableColumn id="47" xr3:uid="{0D511E8E-37BF-479B-9481-9588B624C818}" uniqueName="47" name="Test 47" queryTableFieldId="47"/>
    <tableColumn id="48" xr3:uid="{B90299DC-9B6A-4601-890A-EF8779938C24}" uniqueName="48" name="Test 48" queryTableFieldId="48"/>
    <tableColumn id="49" xr3:uid="{568E580D-C42F-4527-88D4-B985013BB285}" uniqueName="49" name="Test 49" queryTableFieldId="49"/>
    <tableColumn id="50" xr3:uid="{AF9C03CD-4DD5-487F-8209-5E79B77332B5}" uniqueName="50" name="Test 50" queryTableFieldId="5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DF3A391-14E4-4179-AA20-0A2A3F944835}" name="_10iter10bees50foodx50" displayName="_10iter10bees50foodx50" ref="A1:AX12" tableType="queryTable" totalsRowShown="0">
  <autoFilter ref="A1:AX12" xr:uid="{9DF3A391-14E4-4179-AA20-0A2A3F944835}"/>
  <tableColumns count="50">
    <tableColumn id="1" xr3:uid="{E1A137F3-70DA-405C-BF00-51FD09FA1469}" uniqueName="1" name="Test 1" queryTableFieldId="1"/>
    <tableColumn id="2" xr3:uid="{0ACDBD46-79DC-43FC-A902-AB03F72D6B0D}" uniqueName="2" name="Test 2" queryTableFieldId="2"/>
    <tableColumn id="3" xr3:uid="{99537495-B6D9-4B96-A148-82770D3C6619}" uniqueName="3" name="Test 3" queryTableFieldId="3"/>
    <tableColumn id="4" xr3:uid="{53697367-ECDA-4454-BFF0-89EED2BDDF4D}" uniqueName="4" name="Test 4" queryTableFieldId="4"/>
    <tableColumn id="5" xr3:uid="{E039F735-E3F2-4517-B4E0-70F0D909ABB3}" uniqueName="5" name="Test 5" queryTableFieldId="5"/>
    <tableColumn id="6" xr3:uid="{A447B226-DB5C-40D1-9754-073CFFF37F7B}" uniqueName="6" name="Test 6" queryTableFieldId="6"/>
    <tableColumn id="7" xr3:uid="{C01C6C27-0D56-4E89-8361-96264C697D57}" uniqueName="7" name="Test 7" queryTableFieldId="7"/>
    <tableColumn id="8" xr3:uid="{A6DCD3B7-9A1A-4FB6-831E-92178E817414}" uniqueName="8" name="Test 8" queryTableFieldId="8"/>
    <tableColumn id="9" xr3:uid="{4F7647FD-037D-4C7B-B907-077AD2E72B9D}" uniqueName="9" name="Test 9" queryTableFieldId="9"/>
    <tableColumn id="10" xr3:uid="{E0844E01-B603-440B-A254-764EE76629C2}" uniqueName="10" name="Test 10" queryTableFieldId="10"/>
    <tableColumn id="11" xr3:uid="{BD43E978-11DB-439E-B157-943550036051}" uniqueName="11" name="Test 11" queryTableFieldId="11"/>
    <tableColumn id="12" xr3:uid="{EA91F5C9-B54B-48FF-97A6-AB599F6E1CC3}" uniqueName="12" name="Test 12" queryTableFieldId="12"/>
    <tableColumn id="13" xr3:uid="{431ED0C0-E1BF-48D4-9EC1-27C7DC067AA0}" uniqueName="13" name="Test 13" queryTableFieldId="13"/>
    <tableColumn id="14" xr3:uid="{8B5B7387-C431-4B9A-AB20-E8509C642C14}" uniqueName="14" name="Test 14" queryTableFieldId="14"/>
    <tableColumn id="15" xr3:uid="{22860BED-DBE9-4A34-9567-10F006959848}" uniqueName="15" name="Test 15" queryTableFieldId="15"/>
    <tableColumn id="16" xr3:uid="{73D00425-0815-47DC-84CE-798D94F9161B}" uniqueName="16" name="Test 16" queryTableFieldId="16"/>
    <tableColumn id="17" xr3:uid="{F8D1C1DA-718C-45B9-8301-10020D8327EE}" uniqueName="17" name="Test 17" queryTableFieldId="17"/>
    <tableColumn id="18" xr3:uid="{5C8BAA03-E12B-434C-B584-52F18AA96ED3}" uniqueName="18" name="Test 18" queryTableFieldId="18"/>
    <tableColumn id="19" xr3:uid="{3218BF24-1F82-45F5-849D-F8A277BF1753}" uniqueName="19" name="Test 19" queryTableFieldId="19"/>
    <tableColumn id="20" xr3:uid="{796C3335-1027-4824-8665-72A26F67A31F}" uniqueName="20" name="Test 20" queryTableFieldId="20"/>
    <tableColumn id="21" xr3:uid="{3EA3EDC2-71FF-437F-AE2B-B9160F3CEE8A}" uniqueName="21" name="Test 21" queryTableFieldId="21"/>
    <tableColumn id="22" xr3:uid="{965106A6-6836-4FAD-B070-08BE96335D20}" uniqueName="22" name="Test 22" queryTableFieldId="22"/>
    <tableColumn id="23" xr3:uid="{0E777A9F-4E1C-4263-9874-4FCD2F0847A9}" uniqueName="23" name="Test 23" queryTableFieldId="23"/>
    <tableColumn id="24" xr3:uid="{FB6045C8-D870-4B30-884B-EB494677B4CD}" uniqueName="24" name="Test 24" queryTableFieldId="24"/>
    <tableColumn id="25" xr3:uid="{85D88DB6-5BCC-4391-97EC-9FF6C2B7393E}" uniqueName="25" name="Test 25" queryTableFieldId="25"/>
    <tableColumn id="26" xr3:uid="{065B77FD-2275-47FE-AEC8-D711B1C45387}" uniqueName="26" name="Test 26" queryTableFieldId="26"/>
    <tableColumn id="27" xr3:uid="{546FCBE9-1576-4B34-97F0-B710E8D3D037}" uniqueName="27" name="Test 27" queryTableFieldId="27"/>
    <tableColumn id="28" xr3:uid="{9151BD9E-7A57-4230-A98B-D2EC3D2E29E0}" uniqueName="28" name="Test 28" queryTableFieldId="28"/>
    <tableColumn id="29" xr3:uid="{B55C9D59-C70F-460B-A76D-650686A21454}" uniqueName="29" name="Test 29" queryTableFieldId="29"/>
    <tableColumn id="30" xr3:uid="{D4550FBE-DF07-40A2-B75C-C308940DDF9B}" uniqueName="30" name="Test 30" queryTableFieldId="30"/>
    <tableColumn id="31" xr3:uid="{88E60E3A-93EC-4F9D-A7C5-F6290D1CCE35}" uniqueName="31" name="Test 31" queryTableFieldId="31"/>
    <tableColumn id="32" xr3:uid="{E7EA046C-0BBA-494B-83E9-8F7F64FF83F1}" uniqueName="32" name="Test 32" queryTableFieldId="32"/>
    <tableColumn id="33" xr3:uid="{657B2E19-1D56-4596-99E9-968E278C9FBF}" uniqueName="33" name="Test 33" queryTableFieldId="33"/>
    <tableColumn id="34" xr3:uid="{562E2A27-1049-4F86-B897-6318FDFE1204}" uniqueName="34" name="Test 34" queryTableFieldId="34"/>
    <tableColumn id="35" xr3:uid="{7E5E513A-6256-4296-A8C9-883A92DBB287}" uniqueName="35" name="Test 35" queryTableFieldId="35"/>
    <tableColumn id="36" xr3:uid="{8452F128-06ED-42CD-B7CD-8A726D83071D}" uniqueName="36" name="Test 36" queryTableFieldId="36"/>
    <tableColumn id="37" xr3:uid="{CA961075-4C72-4309-84B3-A3C7A73B3E93}" uniqueName="37" name="Test 37" queryTableFieldId="37"/>
    <tableColumn id="38" xr3:uid="{50CD3245-D86D-4833-9034-A37C4EAFC02F}" uniqueName="38" name="Test 38" queryTableFieldId="38"/>
    <tableColumn id="39" xr3:uid="{52D81485-9058-4E1B-833D-B20630FD5359}" uniqueName="39" name="Test 39" queryTableFieldId="39"/>
    <tableColumn id="40" xr3:uid="{A98D5278-4F3B-45A1-8D40-E99296471E4E}" uniqueName="40" name="Test 40" queryTableFieldId="40"/>
    <tableColumn id="41" xr3:uid="{4EC5270B-E4F2-4FAE-8575-D32FEC64CBBA}" uniqueName="41" name="Test 41" queryTableFieldId="41"/>
    <tableColumn id="42" xr3:uid="{8A31E4C5-635B-4E9A-B303-08D88F7CBE07}" uniqueName="42" name="Test 42" queryTableFieldId="42"/>
    <tableColumn id="43" xr3:uid="{C85A3A7A-428F-45C5-AAD8-9BA1E1DC3A53}" uniqueName="43" name="Test 43" queryTableFieldId="43"/>
    <tableColumn id="44" xr3:uid="{04ED8E05-B623-469A-9406-26A4B7F34805}" uniqueName="44" name="Test 44" queryTableFieldId="44"/>
    <tableColumn id="45" xr3:uid="{986C01C0-9C35-4531-9A31-06DB60B50D28}" uniqueName="45" name="Test 45" queryTableFieldId="45"/>
    <tableColumn id="46" xr3:uid="{45EC5ABE-94FB-4A3B-BF06-3847F42E09A3}" uniqueName="46" name="Test 46" queryTableFieldId="46"/>
    <tableColumn id="47" xr3:uid="{552EED4A-852C-40AC-92A8-14E5DEE80168}" uniqueName="47" name="Test 47" queryTableFieldId="47"/>
    <tableColumn id="48" xr3:uid="{04FB252D-8528-45E0-8370-3805EB3E6D8A}" uniqueName="48" name="Test 48" queryTableFieldId="48"/>
    <tableColumn id="49" xr3:uid="{E70E2821-3903-44A0-8D93-EE2330736C4E}" uniqueName="49" name="Test 49" queryTableFieldId="49"/>
    <tableColumn id="50" xr3:uid="{04952680-80AD-4F51-AA17-CAC898BC6A8B}" uniqueName="50" name="Test 50" queryTableField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AC1302-727E-4EE6-A7A2-00674CE7A46A}" name="_10bees10iter10foodx50" displayName="_10bees10iter10foodx50" ref="A1:AX12" tableType="queryTable" totalsRowShown="0">
  <autoFilter ref="A1:AX12" xr:uid="{30AC1302-727E-4EE6-A7A2-00674CE7A46A}"/>
  <tableColumns count="50">
    <tableColumn id="1" xr3:uid="{A30E191E-4F11-46A3-942F-E3F8A45988A1}" uniqueName="1" name="Test 1" queryTableFieldId="1"/>
    <tableColumn id="2" xr3:uid="{FAC7499B-8903-47C3-8C26-4CC1D6D47255}" uniqueName="2" name="Test 2" queryTableFieldId="2"/>
    <tableColumn id="3" xr3:uid="{ED26DB89-48E2-4B19-9BC3-42A139B93CC8}" uniqueName="3" name="Test 3" queryTableFieldId="3"/>
    <tableColumn id="4" xr3:uid="{BBE574EA-C1A2-4A4A-A034-2DC11E148AB7}" uniqueName="4" name="Test 4" queryTableFieldId="4"/>
    <tableColumn id="5" xr3:uid="{0C53F333-E912-46AF-B707-A0E452E73A2E}" uniqueName="5" name="Test 5" queryTableFieldId="5"/>
    <tableColumn id="6" xr3:uid="{DB566E17-B604-4030-9EC2-A8A078978734}" uniqueName="6" name="Test 6" queryTableFieldId="6"/>
    <tableColumn id="7" xr3:uid="{EBF2C3E0-CC6C-41E1-AB72-5530535F8C93}" uniqueName="7" name="Test 7" queryTableFieldId="7"/>
    <tableColumn id="8" xr3:uid="{EEAA1C55-2692-409F-8CEB-36D175BB8B7A}" uniqueName="8" name="Test 8" queryTableFieldId="8"/>
    <tableColumn id="9" xr3:uid="{F29C033B-4733-4FFE-A351-784357FE2BF8}" uniqueName="9" name="Test 9" queryTableFieldId="9"/>
    <tableColumn id="10" xr3:uid="{48222BBD-7CCE-4474-94B8-CC92102B64B4}" uniqueName="10" name="Test 10" queryTableFieldId="10"/>
    <tableColumn id="11" xr3:uid="{69E81260-4A2D-4ECA-8B21-D5B1558958DA}" uniqueName="11" name="Test 11" queryTableFieldId="11"/>
    <tableColumn id="12" xr3:uid="{AE77881B-E337-4711-A0E2-C3507A23855D}" uniqueName="12" name="Test 12" queryTableFieldId="12"/>
    <tableColumn id="13" xr3:uid="{08B3867B-3CA1-4BB6-B912-637D634F7E6B}" uniqueName="13" name="Test 13" queryTableFieldId="13"/>
    <tableColumn id="14" xr3:uid="{9EA53A66-70C8-417D-8708-44578A186630}" uniqueName="14" name="Test 14" queryTableFieldId="14"/>
    <tableColumn id="15" xr3:uid="{01F2AD6B-0B5D-4DF9-906E-94381FBA82E8}" uniqueName="15" name="Test 15" queryTableFieldId="15"/>
    <tableColumn id="16" xr3:uid="{419B9285-29E8-42B6-BDD5-A7B6405CBD81}" uniqueName="16" name="Test 16" queryTableFieldId="16"/>
    <tableColumn id="17" xr3:uid="{2858AB0E-A8B9-4D31-9421-0F7AF4A2145F}" uniqueName="17" name="Test 17" queryTableFieldId="17"/>
    <tableColumn id="18" xr3:uid="{C2DFD0DE-912F-452D-829E-9780F21F1171}" uniqueName="18" name="Test 18" queryTableFieldId="18"/>
    <tableColumn id="19" xr3:uid="{CB31F734-2069-43E4-9652-9E055A1533E5}" uniqueName="19" name="Test 19" queryTableFieldId="19"/>
    <tableColumn id="20" xr3:uid="{7EC0D8A3-D894-4146-A6BD-8C67DD0D1969}" uniqueName="20" name="Test 20" queryTableFieldId="20"/>
    <tableColumn id="21" xr3:uid="{74406659-3A6A-4956-8F2D-806E5027FA80}" uniqueName="21" name="Test 21" queryTableFieldId="21"/>
    <tableColumn id="22" xr3:uid="{CAE345B4-A35B-45DD-A195-725479EDEDAA}" uniqueName="22" name="Test 22" queryTableFieldId="22"/>
    <tableColumn id="23" xr3:uid="{A826DA10-6900-469E-ABBE-3BEFB3775544}" uniqueName="23" name="Test 23" queryTableFieldId="23"/>
    <tableColumn id="24" xr3:uid="{04CECDA3-AEEB-4918-BEF0-2F2CBEAC9CDC}" uniqueName="24" name="Test 24" queryTableFieldId="24"/>
    <tableColumn id="25" xr3:uid="{C6B51D93-7735-47AE-A40E-A44AD4FA91F3}" uniqueName="25" name="Test 25" queryTableFieldId="25"/>
    <tableColumn id="26" xr3:uid="{264A5E64-6FA8-4F0D-8F6B-C56624E066A2}" uniqueName="26" name="Test 26" queryTableFieldId="26"/>
    <tableColumn id="27" xr3:uid="{B05BD5C1-4EB0-4EBD-BFF7-75E44D6B7498}" uniqueName="27" name="Test 27" queryTableFieldId="27"/>
    <tableColumn id="28" xr3:uid="{63B22FFB-327D-4CA4-9239-18B19932B3A3}" uniqueName="28" name="Test 28" queryTableFieldId="28"/>
    <tableColumn id="29" xr3:uid="{DDABF488-AA99-4EA5-986F-F2808565BCD6}" uniqueName="29" name="Test 29" queryTableFieldId="29"/>
    <tableColumn id="30" xr3:uid="{2F2D09E5-BA73-4BF8-BB21-4E6AF4BC3E23}" uniqueName="30" name="Test 30" queryTableFieldId="30"/>
    <tableColumn id="31" xr3:uid="{CFF34B0B-A668-4DF1-98DC-D8A5DD991AF6}" uniqueName="31" name="Test 31" queryTableFieldId="31"/>
    <tableColumn id="32" xr3:uid="{55DE36E6-1A31-4576-9087-93E57D4D4731}" uniqueName="32" name="Test 32" queryTableFieldId="32"/>
    <tableColumn id="33" xr3:uid="{08951E2F-461B-4A46-B9C0-51ECFEE349A6}" uniqueName="33" name="Test 33" queryTableFieldId="33"/>
    <tableColumn id="34" xr3:uid="{15C1A851-D400-4730-88BF-4E65C6435001}" uniqueName="34" name="Test 34" queryTableFieldId="34"/>
    <tableColumn id="35" xr3:uid="{02CE6D55-6ADC-4145-A5B6-265090329637}" uniqueName="35" name="Test 35" queryTableFieldId="35"/>
    <tableColumn id="36" xr3:uid="{514C946F-F051-46A8-A521-D884CAB6CAEB}" uniqueName="36" name="Test 36" queryTableFieldId="36"/>
    <tableColumn id="37" xr3:uid="{AF870DDF-8270-4588-BDD0-9A51ACC89CB2}" uniqueName="37" name="Test 37" queryTableFieldId="37"/>
    <tableColumn id="38" xr3:uid="{13298FCD-B5B6-48DB-83EE-5146785DDA95}" uniqueName="38" name="Test 38" queryTableFieldId="38"/>
    <tableColumn id="39" xr3:uid="{396F819B-C24A-443B-9E77-3765CE8496C9}" uniqueName="39" name="Test 39" queryTableFieldId="39"/>
    <tableColumn id="40" xr3:uid="{4A537322-899C-49F9-8BE4-4A0F6D1CB9E8}" uniqueName="40" name="Test 40" queryTableFieldId="40"/>
    <tableColumn id="41" xr3:uid="{FF031EDD-C78B-4356-91BB-EED50EB1780E}" uniqueName="41" name="Test 41" queryTableFieldId="41"/>
    <tableColumn id="42" xr3:uid="{40EAC542-50B7-42DE-A7FF-64B93C0AA1AD}" uniqueName="42" name="Test 42" queryTableFieldId="42"/>
    <tableColumn id="43" xr3:uid="{78F265A6-9048-4C38-8578-2974BE172C88}" uniqueName="43" name="Test 43" queryTableFieldId="43"/>
    <tableColumn id="44" xr3:uid="{02956832-7341-4AFD-8272-C31419951DA9}" uniqueName="44" name="Test 44" queryTableFieldId="44"/>
    <tableColumn id="45" xr3:uid="{467E0BB1-4575-4F43-9C55-6698E8304D16}" uniqueName="45" name="Test 45" queryTableFieldId="45"/>
    <tableColumn id="46" xr3:uid="{A775DB39-8B91-49AA-8E76-FF8A92E75454}" uniqueName="46" name="Test 46" queryTableFieldId="46"/>
    <tableColumn id="47" xr3:uid="{12FF60DF-A9D1-4580-848E-CC4B0468A329}" uniqueName="47" name="Test 47" queryTableFieldId="47"/>
    <tableColumn id="48" xr3:uid="{4B476D42-A755-45A6-9593-4D1AA3343545}" uniqueName="48" name="Test 48" queryTableFieldId="48"/>
    <tableColumn id="49" xr3:uid="{FE12A73B-1A51-48F2-BCCD-9906B531CC81}" uniqueName="49" name="Test 49" queryTableFieldId="49"/>
    <tableColumn id="50" xr3:uid="{E525584C-C9BC-48E7-8673-2755DFAEB564}" uniqueName="50" name="Test 50" queryTableFieldId="5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8BB1E-64A5-458C-97B1-2D76E937D3AF}" name="_20bees10iter10foodx50" displayName="_20bees10iter10foodx50" ref="A1:AX22" tableType="queryTable" totalsRowShown="0">
  <autoFilter ref="A1:AX22" xr:uid="{7B68BB1E-64A5-458C-97B1-2D76E937D3AF}"/>
  <tableColumns count="50">
    <tableColumn id="1" xr3:uid="{9A46F768-4EEE-4FE6-9681-89BC3BFA512D}" uniqueName="1" name="Test 1" queryTableFieldId="1"/>
    <tableColumn id="2" xr3:uid="{A11076F5-CBE6-4849-BE6E-0E934AB25F70}" uniqueName="2" name="Test 2" queryTableFieldId="2"/>
    <tableColumn id="3" xr3:uid="{27917796-D5F1-4032-9939-6081581715AF}" uniqueName="3" name="Test 3" queryTableFieldId="3"/>
    <tableColumn id="4" xr3:uid="{D6D4A0A0-3C22-40D7-B4CE-F4364E893E2F}" uniqueName="4" name="Test 4" queryTableFieldId="4"/>
    <tableColumn id="5" xr3:uid="{4D0A8153-E8DF-47F2-992D-CF5993B6260E}" uniqueName="5" name="Test 5" queryTableFieldId="5"/>
    <tableColumn id="6" xr3:uid="{3B117AD7-D9F7-468C-AE5F-7C455775E6E8}" uniqueName="6" name="Test 6" queryTableFieldId="6"/>
    <tableColumn id="7" xr3:uid="{977EF7CB-48E3-481E-98AE-437A40E65D79}" uniqueName="7" name="Test 7" queryTableFieldId="7"/>
    <tableColumn id="8" xr3:uid="{C7408374-E308-4D44-9E95-322A7B974F14}" uniqueName="8" name="Test 8" queryTableFieldId="8"/>
    <tableColumn id="9" xr3:uid="{7A8EDFBE-B94A-4805-9AFD-15D904C1DED0}" uniqueName="9" name="Test 9" queryTableFieldId="9"/>
    <tableColumn id="10" xr3:uid="{A78E2AF9-9D26-4F15-8E8A-32985914F0C9}" uniqueName="10" name="Test 10" queryTableFieldId="10"/>
    <tableColumn id="11" xr3:uid="{67B6A581-F1E0-49F2-B09F-AB9956B83E59}" uniqueName="11" name="Test 11" queryTableFieldId="11"/>
    <tableColumn id="12" xr3:uid="{1803E050-2067-4A45-803E-52472453AD06}" uniqueName="12" name="Test 12" queryTableFieldId="12"/>
    <tableColumn id="13" xr3:uid="{E25BFBC4-0A16-473B-A9F1-802BD0B8C4E9}" uniqueName="13" name="Test 13" queryTableFieldId="13"/>
    <tableColumn id="14" xr3:uid="{DD88AE8E-B341-4CF9-8C7E-1D7D038FD31D}" uniqueName="14" name="Test 14" queryTableFieldId="14"/>
    <tableColumn id="15" xr3:uid="{E79AAAE8-D961-447B-B01D-7E0390825442}" uniqueName="15" name="Test 15" queryTableFieldId="15"/>
    <tableColumn id="16" xr3:uid="{FFA38D75-E0FC-4B6D-94BE-7BA00CF91824}" uniqueName="16" name="Test 16" queryTableFieldId="16"/>
    <tableColumn id="17" xr3:uid="{9B639146-42CD-4D40-920B-FBAAC5DE287D}" uniqueName="17" name="Test 17" queryTableFieldId="17"/>
    <tableColumn id="18" xr3:uid="{AAE259A9-A1E5-4E7D-A8CA-DBDE4BEF87B0}" uniqueName="18" name="Test 18" queryTableFieldId="18"/>
    <tableColumn id="19" xr3:uid="{DA090945-8904-430E-93C1-970897C09AB5}" uniqueName="19" name="Test 19" queryTableFieldId="19"/>
    <tableColumn id="20" xr3:uid="{41ADA885-996A-4FA9-A12F-3BAD061390BA}" uniqueName="20" name="Test 20" queryTableFieldId="20"/>
    <tableColumn id="21" xr3:uid="{E9A64FFB-6BDA-4C2A-964E-2FA16F8FB47C}" uniqueName="21" name="Test 21" queryTableFieldId="21"/>
    <tableColumn id="22" xr3:uid="{B966A0CC-7F67-438E-AB14-168F89619F1D}" uniqueName="22" name="Test 22" queryTableFieldId="22"/>
    <tableColumn id="23" xr3:uid="{03A413E9-61D8-4E10-B682-89247185D9FB}" uniqueName="23" name="Test 23" queryTableFieldId="23"/>
    <tableColumn id="24" xr3:uid="{BF35FC50-393C-40DF-828A-294F0998038E}" uniqueName="24" name="Test 24" queryTableFieldId="24"/>
    <tableColumn id="25" xr3:uid="{20D7DDBD-82BA-45C4-B6BD-78D89E764B6A}" uniqueName="25" name="Test 25" queryTableFieldId="25"/>
    <tableColumn id="26" xr3:uid="{1DD2D5C8-6D9E-4F99-997C-6C4EC43EE087}" uniqueName="26" name="Test 26" queryTableFieldId="26"/>
    <tableColumn id="27" xr3:uid="{DF2B0D32-60F1-4DA4-97CC-5F7C31197478}" uniqueName="27" name="Test 27" queryTableFieldId="27"/>
    <tableColumn id="28" xr3:uid="{08A24684-1967-4DE0-A02B-5DEA31DCD175}" uniqueName="28" name="Test 28" queryTableFieldId="28"/>
    <tableColumn id="29" xr3:uid="{3D758302-A8E5-4C52-AE08-E75A46E14557}" uniqueName="29" name="Test 29" queryTableFieldId="29"/>
    <tableColumn id="30" xr3:uid="{DE52720C-71D0-4C59-B839-8C1CC5D999D9}" uniqueName="30" name="Test 30" queryTableFieldId="30"/>
    <tableColumn id="31" xr3:uid="{8DAFC42A-11C6-449D-B771-C510E749C4F8}" uniqueName="31" name="Test 31" queryTableFieldId="31"/>
    <tableColumn id="32" xr3:uid="{85AAC67B-4210-49C9-9738-8C7CBA034E1D}" uniqueName="32" name="Test 32" queryTableFieldId="32"/>
    <tableColumn id="33" xr3:uid="{4C4EFCEB-C589-4589-B40B-F7A569F4DFB3}" uniqueName="33" name="Test 33" queryTableFieldId="33"/>
    <tableColumn id="34" xr3:uid="{BF1C925C-6811-4E73-9D83-319343AEAC8C}" uniqueName="34" name="Test 34" queryTableFieldId="34"/>
    <tableColumn id="35" xr3:uid="{E5EBF0F8-683A-4DEA-B309-60A3CB3C561C}" uniqueName="35" name="Test 35" queryTableFieldId="35"/>
    <tableColumn id="36" xr3:uid="{684F64EA-44AE-4970-BA68-92708B8D75A8}" uniqueName="36" name="Test 36" queryTableFieldId="36"/>
    <tableColumn id="37" xr3:uid="{55B7E4F5-E488-407B-973E-90A0B0DC08AC}" uniqueName="37" name="Test 37" queryTableFieldId="37"/>
    <tableColumn id="38" xr3:uid="{4CC966C1-6ED1-4FC1-8708-D1FD2B91C2EA}" uniqueName="38" name="Test 38" queryTableFieldId="38"/>
    <tableColumn id="39" xr3:uid="{74CACF35-D31E-4514-BDF7-62C343C958C7}" uniqueName="39" name="Test 39" queryTableFieldId="39"/>
    <tableColumn id="40" xr3:uid="{6AF02CF0-2775-4EDD-8E09-FE634B6C20D0}" uniqueName="40" name="Test 40" queryTableFieldId="40"/>
    <tableColumn id="41" xr3:uid="{C2EC2150-26A1-4DDD-B50F-59ABACACF443}" uniqueName="41" name="Test 41" queryTableFieldId="41"/>
    <tableColumn id="42" xr3:uid="{92DBDBCA-12E0-4E4F-ADC6-ABDD26601A7B}" uniqueName="42" name="Test 42" queryTableFieldId="42"/>
    <tableColumn id="43" xr3:uid="{5449EC5B-D96A-4945-8FE3-31BC25368E90}" uniqueName="43" name="Test 43" queryTableFieldId="43"/>
    <tableColumn id="44" xr3:uid="{D7D09DC1-A8BB-4F6A-B79F-09D38ECFAECF}" uniqueName="44" name="Test 44" queryTableFieldId="44"/>
    <tableColumn id="45" xr3:uid="{006F4492-2FE6-481A-A8A9-7AD4A3D24BC0}" uniqueName="45" name="Test 45" queryTableFieldId="45"/>
    <tableColumn id="46" xr3:uid="{B3A6D9C7-8667-4D07-A03B-C21BF724D644}" uniqueName="46" name="Test 46" queryTableFieldId="46"/>
    <tableColumn id="47" xr3:uid="{CB06AFFC-BA69-431B-8DD9-B57028ACF3F9}" uniqueName="47" name="Test 47" queryTableFieldId="47"/>
    <tableColumn id="48" xr3:uid="{2E7337EF-EF41-4C16-9A7A-8D66813A711D}" uniqueName="48" name="Test 48" queryTableFieldId="48"/>
    <tableColumn id="49" xr3:uid="{CBA7CEBC-2754-4C94-A5A3-9058D3A5C393}" uniqueName="49" name="Test 49" queryTableFieldId="49"/>
    <tableColumn id="50" xr3:uid="{B3AA4D00-C095-4A05-B8B5-7582BA956283}" uniqueName="50" name="Test 50" queryTableFieldId="5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EF24D8-192A-4B5C-A817-8BC0E65BE889}" name="_10bees20iter10foodx50" displayName="_10bees20iter10foodx50" ref="A1:AX12" tableType="queryTable" totalsRowShown="0">
  <autoFilter ref="A1:AX12" xr:uid="{79EF24D8-192A-4B5C-A817-8BC0E65BE889}"/>
  <tableColumns count="50">
    <tableColumn id="1" xr3:uid="{1B15FA79-EF5A-4C7A-987E-7ACE76D34E3A}" uniqueName="1" name="Test 1" queryTableFieldId="1"/>
    <tableColumn id="2" xr3:uid="{F61EB3EF-D1FE-46AF-AFEA-027C139C02FA}" uniqueName="2" name="Test 2" queryTableFieldId="2"/>
    <tableColumn id="3" xr3:uid="{F81380FA-82EF-49C6-AF1F-582CA82EA532}" uniqueName="3" name="Test 3" queryTableFieldId="3"/>
    <tableColumn id="4" xr3:uid="{76B5C495-ED98-40C2-B1B5-4A91BC657502}" uniqueName="4" name="Test 4" queryTableFieldId="4"/>
    <tableColumn id="5" xr3:uid="{506022B1-F068-4741-A752-7B8B4DCDED08}" uniqueName="5" name="Test 5" queryTableFieldId="5"/>
    <tableColumn id="6" xr3:uid="{9097B855-641C-4ED7-861E-DC82DAB34674}" uniqueName="6" name="Test 6" queryTableFieldId="6"/>
    <tableColumn id="7" xr3:uid="{842A884C-56E9-4356-9EE4-9E1B037B2F8B}" uniqueName="7" name="Test 7" queryTableFieldId="7"/>
    <tableColumn id="8" xr3:uid="{C2E7538C-07DB-47B2-8FE6-556337909B68}" uniqueName="8" name="Test 8" queryTableFieldId="8"/>
    <tableColumn id="9" xr3:uid="{D1EB8AE2-8066-4284-B55F-7200475EA10D}" uniqueName="9" name="Test 9" queryTableFieldId="9"/>
    <tableColumn id="10" xr3:uid="{9282B49F-7F88-4E00-9408-5AC12792B239}" uniqueName="10" name="Test 10" queryTableFieldId="10"/>
    <tableColumn id="11" xr3:uid="{13D303E7-0D46-481E-BD33-DEC165DA52C8}" uniqueName="11" name="Test 11" queryTableFieldId="11"/>
    <tableColumn id="12" xr3:uid="{372322A4-1DAE-4396-823A-F35C251DB0DC}" uniqueName="12" name="Test 12" queryTableFieldId="12"/>
    <tableColumn id="13" xr3:uid="{9CB31ABF-229F-48DB-B1F2-87E667058254}" uniqueName="13" name="Test 13" queryTableFieldId="13"/>
    <tableColumn id="14" xr3:uid="{3F253069-8DD1-4E1D-B6C6-A1DF195D1AEF}" uniqueName="14" name="Test 14" queryTableFieldId="14"/>
    <tableColumn id="15" xr3:uid="{4B78B7AB-8490-4952-B2E4-D069E477B00B}" uniqueName="15" name="Test 15" queryTableFieldId="15"/>
    <tableColumn id="16" xr3:uid="{51BF6648-14BA-4B1A-B705-976460B5220B}" uniqueName="16" name="Test 16" queryTableFieldId="16"/>
    <tableColumn id="17" xr3:uid="{EF8AE725-A0EF-407C-B6EE-FEB75E7F3AFC}" uniqueName="17" name="Test 17" queryTableFieldId="17"/>
    <tableColumn id="18" xr3:uid="{1A3634E7-9AF1-4043-A30D-B3D09B7DD8A3}" uniqueName="18" name="Test 18" queryTableFieldId="18"/>
    <tableColumn id="19" xr3:uid="{A050858C-40C6-4942-9A8C-0A96482C8F2C}" uniqueName="19" name="Test 19" queryTableFieldId="19"/>
    <tableColumn id="20" xr3:uid="{FB0883CE-D80D-4C31-9142-F2537E45789E}" uniqueName="20" name="Test 20" queryTableFieldId="20"/>
    <tableColumn id="21" xr3:uid="{5D15E6BE-62FD-486C-96D8-015B16F31A15}" uniqueName="21" name="Test 21" queryTableFieldId="21"/>
    <tableColumn id="22" xr3:uid="{3548FAB8-5909-479D-A755-0DCA4352F27E}" uniqueName="22" name="Test 22" queryTableFieldId="22"/>
    <tableColumn id="23" xr3:uid="{53FA8E1D-3DB0-491F-9E1C-18CB00610774}" uniqueName="23" name="Test 23" queryTableFieldId="23"/>
    <tableColumn id="24" xr3:uid="{9825FEB7-C558-46B5-8FC6-BFB9CE108E63}" uniqueName="24" name="Test 24" queryTableFieldId="24"/>
    <tableColumn id="25" xr3:uid="{365A7368-D4BD-4159-97D7-BF8243591113}" uniqueName="25" name="Test 25" queryTableFieldId="25"/>
    <tableColumn id="26" xr3:uid="{419A1D20-058A-4611-A499-4B4054712F3A}" uniqueName="26" name="Test 26" queryTableFieldId="26"/>
    <tableColumn id="27" xr3:uid="{DAF77EA7-0611-49C8-98E0-1D4EC3A5723F}" uniqueName="27" name="Test 27" queryTableFieldId="27"/>
    <tableColumn id="28" xr3:uid="{10061B41-518E-4B0B-87AA-98CC04959739}" uniqueName="28" name="Test 28" queryTableFieldId="28"/>
    <tableColumn id="29" xr3:uid="{219AE0C5-B69F-4D49-82DA-1E1852B3C173}" uniqueName="29" name="Test 29" queryTableFieldId="29"/>
    <tableColumn id="30" xr3:uid="{E5581978-E3C7-4DA9-8334-752710627E96}" uniqueName="30" name="Test 30" queryTableFieldId="30"/>
    <tableColumn id="31" xr3:uid="{ACC1A929-0BDF-43AF-9F13-B15776D7AE94}" uniqueName="31" name="Test 31" queryTableFieldId="31"/>
    <tableColumn id="32" xr3:uid="{3749044F-A89E-4A96-B24C-802F437F4C8E}" uniqueName="32" name="Test 32" queryTableFieldId="32"/>
    <tableColumn id="33" xr3:uid="{F5D91FB2-D2D6-4848-A0AF-0153FB0AC1E2}" uniqueName="33" name="Test 33" queryTableFieldId="33"/>
    <tableColumn id="34" xr3:uid="{B8AB124F-CE53-44CA-AAE5-A3367DA84918}" uniqueName="34" name="Test 34" queryTableFieldId="34"/>
    <tableColumn id="35" xr3:uid="{0C24457A-1123-4D1F-92A1-1395F6F47BE1}" uniqueName="35" name="Test 35" queryTableFieldId="35"/>
    <tableColumn id="36" xr3:uid="{09A6DB59-3119-44B6-A29E-F32AFBCAA060}" uniqueName="36" name="Test 36" queryTableFieldId="36"/>
    <tableColumn id="37" xr3:uid="{12E1E526-65E4-49D6-AF07-98A0E8415A8A}" uniqueName="37" name="Test 37" queryTableFieldId="37"/>
    <tableColumn id="38" xr3:uid="{A4C69C47-7476-45F4-96D6-2B3B1975B095}" uniqueName="38" name="Test 38" queryTableFieldId="38"/>
    <tableColumn id="39" xr3:uid="{EC6139D4-B329-420F-AD05-D2E927852D76}" uniqueName="39" name="Test 39" queryTableFieldId="39"/>
    <tableColumn id="40" xr3:uid="{76BD3E08-AF27-479D-A522-0C7A61A915C0}" uniqueName="40" name="Test 40" queryTableFieldId="40"/>
    <tableColumn id="41" xr3:uid="{ABFD710D-EF49-47D1-B84C-7B7DE4DF4288}" uniqueName="41" name="Test 41" queryTableFieldId="41"/>
    <tableColumn id="42" xr3:uid="{61258EA1-1F22-456B-A5CF-2FD74E21E001}" uniqueName="42" name="Test 42" queryTableFieldId="42"/>
    <tableColumn id="43" xr3:uid="{A1E003E3-D7F9-466E-B32D-93D6FE8D8380}" uniqueName="43" name="Test 43" queryTableFieldId="43"/>
    <tableColumn id="44" xr3:uid="{A1FEA93D-9779-42D9-A2A7-6568679027FB}" uniqueName="44" name="Test 44" queryTableFieldId="44"/>
    <tableColumn id="45" xr3:uid="{CBC79961-71ED-45B0-AE79-5172A5E065D4}" uniqueName="45" name="Test 45" queryTableFieldId="45"/>
    <tableColumn id="46" xr3:uid="{6CA1A8CA-887E-44C8-A2DE-B424D9F1773F}" uniqueName="46" name="Test 46" queryTableFieldId="46"/>
    <tableColumn id="47" xr3:uid="{4CE34BC3-F35A-4ED9-A318-77CFEF8A9A7A}" uniqueName="47" name="Test 47" queryTableFieldId="47"/>
    <tableColumn id="48" xr3:uid="{05E6674E-CEA3-4907-87F2-D90960AC60E0}" uniqueName="48" name="Test 48" queryTableFieldId="48"/>
    <tableColumn id="49" xr3:uid="{0B0A332F-8C6E-49BF-8942-C674966C917C}" uniqueName="49" name="Test 49" queryTableFieldId="49"/>
    <tableColumn id="50" xr3:uid="{F6DB1E9F-17C9-4520-97C3-C554998F213C}" uniqueName="50" name="Test 50" queryTableField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B23CBD-2BB3-49B8-A76C-E371B31C5726}" name="_10bees10iter20foodx50" displayName="_10bees10iter20foodx50" ref="A1:AX12" tableType="queryTable" totalsRowShown="0">
  <autoFilter ref="A1:AX12" xr:uid="{AAB23CBD-2BB3-49B8-A76C-E371B31C5726}"/>
  <tableColumns count="50">
    <tableColumn id="1" xr3:uid="{A52CFD2F-9E74-4B85-BE4A-6E6B3C473DC4}" uniqueName="1" name="Test 1" queryTableFieldId="1"/>
    <tableColumn id="2" xr3:uid="{8142E61B-1978-437B-AB6B-09EA00D82979}" uniqueName="2" name="Test 2" queryTableFieldId="2"/>
    <tableColumn id="3" xr3:uid="{73BCF7BD-AFC3-4F23-9B29-171F96C844A0}" uniqueName="3" name="Test 3" queryTableFieldId="3"/>
    <tableColumn id="4" xr3:uid="{0A13C13B-0674-406F-92B4-1A4C660C4B3C}" uniqueName="4" name="Test 4" queryTableFieldId="4"/>
    <tableColumn id="5" xr3:uid="{AB83E199-4E52-4AF0-BBD8-2D3EDEEAB0CA}" uniqueName="5" name="Test 5" queryTableFieldId="5"/>
    <tableColumn id="6" xr3:uid="{5AB13A17-76BD-4389-AF0E-BC4CE21273C1}" uniqueName="6" name="Test 6" queryTableFieldId="6"/>
    <tableColumn id="7" xr3:uid="{71C2B403-608F-457F-AAEE-3E8BE92A14AD}" uniqueName="7" name="Test 7" queryTableFieldId="7"/>
    <tableColumn id="8" xr3:uid="{6CA936D7-0585-4664-AE1E-9A77F606F4F2}" uniqueName="8" name="Test 8" queryTableFieldId="8"/>
    <tableColumn id="9" xr3:uid="{DC9807FB-91C8-4649-A85A-18096E7A756A}" uniqueName="9" name="Test 9" queryTableFieldId="9"/>
    <tableColumn id="10" xr3:uid="{15294399-2370-4FD1-BC95-B52575FCFF85}" uniqueName="10" name="Test 10" queryTableFieldId="10"/>
    <tableColumn id="11" xr3:uid="{E32260CB-6AB2-499C-9584-DC778D068956}" uniqueName="11" name="Test 11" queryTableFieldId="11"/>
    <tableColumn id="12" xr3:uid="{7C349756-38B5-4A7A-B84E-CA7E4E0B909E}" uniqueName="12" name="Test 12" queryTableFieldId="12"/>
    <tableColumn id="13" xr3:uid="{F56DA777-C041-4AD6-BE1D-07DD4349B154}" uniqueName="13" name="Test 13" queryTableFieldId="13"/>
    <tableColumn id="14" xr3:uid="{134E6165-A918-4E45-9D20-BC02B2532338}" uniqueName="14" name="Test 14" queryTableFieldId="14"/>
    <tableColumn id="15" xr3:uid="{6C5854BC-910F-4D88-B5DD-4AA5764FBCB4}" uniqueName="15" name="Test 15" queryTableFieldId="15"/>
    <tableColumn id="16" xr3:uid="{FFD89474-FD26-45DC-9670-23568B8EB3EB}" uniqueName="16" name="Test 16" queryTableFieldId="16"/>
    <tableColumn id="17" xr3:uid="{1A080B7A-DFB0-4875-8DDC-93A3583ADD99}" uniqueName="17" name="Test 17" queryTableFieldId="17"/>
    <tableColumn id="18" xr3:uid="{2E215EEC-1443-4000-94C9-4E9BED228873}" uniqueName="18" name="Test 18" queryTableFieldId="18"/>
    <tableColumn id="19" xr3:uid="{7C4E4759-779F-4288-A70D-00EE94D17B11}" uniqueName="19" name="Test 19" queryTableFieldId="19"/>
    <tableColumn id="20" xr3:uid="{C11BC969-5070-4868-AECF-024C2D1FD98A}" uniqueName="20" name="Test 20" queryTableFieldId="20"/>
    <tableColumn id="21" xr3:uid="{83905C50-A914-479D-B7F8-824A95089E4B}" uniqueName="21" name="Test 21" queryTableFieldId="21"/>
    <tableColumn id="22" xr3:uid="{F5E9381A-E52F-479D-9C25-89422A035515}" uniqueName="22" name="Test 22" queryTableFieldId="22"/>
    <tableColumn id="23" xr3:uid="{2E447A63-C79A-4CE5-9A5C-FEDABA55960D}" uniqueName="23" name="Test 23" queryTableFieldId="23"/>
    <tableColumn id="24" xr3:uid="{4FFE668E-A326-46E1-90E8-9467643EF17F}" uniqueName="24" name="Test 24" queryTableFieldId="24"/>
    <tableColumn id="25" xr3:uid="{E9879C60-F866-4E21-A43F-5DAAFDD373A9}" uniqueName="25" name="Test 25" queryTableFieldId="25"/>
    <tableColumn id="26" xr3:uid="{8A98132E-74DE-47D5-88DE-994E33E51CB0}" uniqueName="26" name="Test 26" queryTableFieldId="26"/>
    <tableColumn id="27" xr3:uid="{0E5CA1ED-05CD-4787-98A7-13B841809596}" uniqueName="27" name="Test 27" queryTableFieldId="27"/>
    <tableColumn id="28" xr3:uid="{D9C064D8-FC15-4A64-A499-50DC46577AE5}" uniqueName="28" name="Test 28" queryTableFieldId="28"/>
    <tableColumn id="29" xr3:uid="{CDCE3A7F-DE51-430A-A3CE-447A068BE770}" uniqueName="29" name="Test 29" queryTableFieldId="29"/>
    <tableColumn id="30" xr3:uid="{F6611878-096F-47D8-B871-2BF4AF9F2A7C}" uniqueName="30" name="Test 30" queryTableFieldId="30"/>
    <tableColumn id="31" xr3:uid="{E33B64B6-A93A-447D-9D46-DED74A07A941}" uniqueName="31" name="Test 31" queryTableFieldId="31"/>
    <tableColumn id="32" xr3:uid="{C9346986-2EEC-44B3-AFF9-3751FA33310D}" uniqueName="32" name="Test 32" queryTableFieldId="32"/>
    <tableColumn id="33" xr3:uid="{55954FF4-0DCB-43F7-9E7C-137505EB8745}" uniqueName="33" name="Test 33" queryTableFieldId="33"/>
    <tableColumn id="34" xr3:uid="{23F45F3A-7BA3-406D-A23C-C76F91E7C2C0}" uniqueName="34" name="Test 34" queryTableFieldId="34"/>
    <tableColumn id="35" xr3:uid="{0A60103B-B95A-4AFA-A294-C422F4AFD086}" uniqueName="35" name="Test 35" queryTableFieldId="35"/>
    <tableColumn id="36" xr3:uid="{4B70087E-EE8D-460D-9F04-79CD7751B95D}" uniqueName="36" name="Test 36" queryTableFieldId="36"/>
    <tableColumn id="37" xr3:uid="{0F209D8B-4ABA-4C67-8DFB-64215A6E1FA7}" uniqueName="37" name="Test 37" queryTableFieldId="37"/>
    <tableColumn id="38" xr3:uid="{19BB0D91-8C37-4896-B86B-B565CB4F697D}" uniqueName="38" name="Test 38" queryTableFieldId="38"/>
    <tableColumn id="39" xr3:uid="{4094E5BD-6240-4897-9657-FAF01117F6E4}" uniqueName="39" name="Test 39" queryTableFieldId="39"/>
    <tableColumn id="40" xr3:uid="{09696E10-5BC8-49DE-8BEC-3A9C1C464E15}" uniqueName="40" name="Test 40" queryTableFieldId="40"/>
    <tableColumn id="41" xr3:uid="{3597C46D-7AD1-41A4-A1B7-60A382F211E9}" uniqueName="41" name="Test 41" queryTableFieldId="41"/>
    <tableColumn id="42" xr3:uid="{022A6137-C489-44D6-86A3-E2FF6826DB71}" uniqueName="42" name="Test 42" queryTableFieldId="42"/>
    <tableColumn id="43" xr3:uid="{6EE0A5F1-885D-471F-BEA9-B9CCEC22DE5F}" uniqueName="43" name="Test 43" queryTableFieldId="43"/>
    <tableColumn id="44" xr3:uid="{E120113B-DF53-4975-9490-0C208FADB9AE}" uniqueName="44" name="Test 44" queryTableFieldId="44"/>
    <tableColumn id="45" xr3:uid="{8BEDCBE4-C05C-42BA-87E2-9DED77213CFC}" uniqueName="45" name="Test 45" queryTableFieldId="45"/>
    <tableColumn id="46" xr3:uid="{048FF1C3-97E6-4319-994C-744BE7FB4A74}" uniqueName="46" name="Test 46" queryTableFieldId="46"/>
    <tableColumn id="47" xr3:uid="{33C56759-62DC-4485-A464-AC041CD9A4BC}" uniqueName="47" name="Test 47" queryTableFieldId="47"/>
    <tableColumn id="48" xr3:uid="{0A0D6E6E-35B0-4D26-9EA7-936DFCC0C565}" uniqueName="48" name="Test 48" queryTableFieldId="48"/>
    <tableColumn id="49" xr3:uid="{E466806E-44CB-435F-9E0C-24BC8EB92AA7}" uniqueName="49" name="Test 49" queryTableFieldId="49"/>
    <tableColumn id="50" xr3:uid="{CDCE01A9-DDA9-42E0-9A74-27767DAB694D}" uniqueName="50" name="Test 50" queryTableFieldId="5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F19FD-AF7C-4548-8EE2-B3008FDF6C34}" name="_30iter10bees10foodx50" displayName="_30iter10bees10foodx50" ref="A1:AX32" tableType="queryTable" totalsRowShown="0">
  <autoFilter ref="A1:AX32" xr:uid="{61AF19FD-AF7C-4548-8EE2-B3008FDF6C34}"/>
  <tableColumns count="50">
    <tableColumn id="1" xr3:uid="{AD3059BB-6E61-442B-A5BD-1123C7C738E2}" uniqueName="1" name="Test 1" queryTableFieldId="1"/>
    <tableColumn id="2" xr3:uid="{CD566124-24AE-46F4-99CC-945886D0F428}" uniqueName="2" name="Test 2" queryTableFieldId="2"/>
    <tableColumn id="3" xr3:uid="{6D8D3B3F-767C-4586-8AC5-26005AFA48D4}" uniqueName="3" name="Test 3" queryTableFieldId="3"/>
    <tableColumn id="4" xr3:uid="{C3D12455-95F3-46EB-8185-D876DCF4CEB6}" uniqueName="4" name="Test 4" queryTableFieldId="4"/>
    <tableColumn id="5" xr3:uid="{F78E08A2-1EC2-470E-9090-3E3252C7861A}" uniqueName="5" name="Test 5" queryTableFieldId="5"/>
    <tableColumn id="6" xr3:uid="{DAB62316-5621-474B-BF35-CCBB75DE1EB8}" uniqueName="6" name="Test 6" queryTableFieldId="6"/>
    <tableColumn id="7" xr3:uid="{8C3E8F6A-7B4F-4DD4-80FA-2A16B4E76719}" uniqueName="7" name="Test 7" queryTableFieldId="7"/>
    <tableColumn id="8" xr3:uid="{06C1A045-BB03-4B51-899E-90D7D65C72DC}" uniqueName="8" name="Test 8" queryTableFieldId="8"/>
    <tableColumn id="9" xr3:uid="{C9E45F5D-CBBE-4584-96ED-778465D28BCF}" uniqueName="9" name="Test 9" queryTableFieldId="9"/>
    <tableColumn id="10" xr3:uid="{D7DAA0F0-28C3-4F70-BFDE-B2D8E324E98E}" uniqueName="10" name="Test 10" queryTableFieldId="10"/>
    <tableColumn id="11" xr3:uid="{CBCDF22F-78D6-4625-8106-030DB655F6D6}" uniqueName="11" name="Test 11" queryTableFieldId="11"/>
    <tableColumn id="12" xr3:uid="{4B4D97A0-24A5-4583-A984-7C9C94A7A1D8}" uniqueName="12" name="Test 12" queryTableFieldId="12"/>
    <tableColumn id="13" xr3:uid="{F9981EE9-51D5-4B18-998A-11AF1F655B03}" uniqueName="13" name="Test 13" queryTableFieldId="13"/>
    <tableColumn id="14" xr3:uid="{D38B57B0-C19B-4FBD-9A47-247D75557A67}" uniqueName="14" name="Test 14" queryTableFieldId="14"/>
    <tableColumn id="15" xr3:uid="{642437E9-A025-4E39-85A7-54CEEFF8840A}" uniqueName="15" name="Test 15" queryTableFieldId="15"/>
    <tableColumn id="16" xr3:uid="{CCEA92DC-4739-47FA-B089-89EC8E03DF95}" uniqueName="16" name="Test 16" queryTableFieldId="16"/>
    <tableColumn id="17" xr3:uid="{826D1D20-594D-43ED-960D-37ADB12B8856}" uniqueName="17" name="Test 17" queryTableFieldId="17"/>
    <tableColumn id="18" xr3:uid="{D58DA3B0-994C-4B03-87BD-3262CC5712F2}" uniqueName="18" name="Test 18" queryTableFieldId="18"/>
    <tableColumn id="19" xr3:uid="{BC807ABC-1769-4ED8-8712-79EE0C3A398C}" uniqueName="19" name="Test 19" queryTableFieldId="19"/>
    <tableColumn id="20" xr3:uid="{B944DACE-323B-4CB0-B422-00AF16D98906}" uniqueName="20" name="Test 20" queryTableFieldId="20"/>
    <tableColumn id="21" xr3:uid="{D46CCE4A-2B85-499E-9254-D073ACE286C8}" uniqueName="21" name="Test 21" queryTableFieldId="21"/>
    <tableColumn id="22" xr3:uid="{28E27BED-42C3-4EC6-8C49-6084F0010B35}" uniqueName="22" name="Test 22" queryTableFieldId="22"/>
    <tableColumn id="23" xr3:uid="{7D19D961-65D3-40F1-9771-4894BF349393}" uniqueName="23" name="Test 23" queryTableFieldId="23"/>
    <tableColumn id="24" xr3:uid="{CE1849C0-24B8-4B79-85CF-37C08A9EBC4C}" uniqueName="24" name="Test 24" queryTableFieldId="24"/>
    <tableColumn id="25" xr3:uid="{35F6E4F5-EB93-44A6-BB1B-0C41827337D4}" uniqueName="25" name="Test 25" queryTableFieldId="25"/>
    <tableColumn id="26" xr3:uid="{7CFEC723-B9C4-4436-A413-659FDB45CAB3}" uniqueName="26" name="Test 26" queryTableFieldId="26"/>
    <tableColumn id="27" xr3:uid="{96AE98C7-1D91-4646-ADD3-20DB7BBCCDA4}" uniqueName="27" name="Test 27" queryTableFieldId="27"/>
    <tableColumn id="28" xr3:uid="{5B62977F-4F3A-4DAA-A9F2-79119A20422B}" uniqueName="28" name="Test 28" queryTableFieldId="28"/>
    <tableColumn id="29" xr3:uid="{E2AD386A-232E-48F3-8B0C-EA130139ACF8}" uniqueName="29" name="Test 29" queryTableFieldId="29"/>
    <tableColumn id="30" xr3:uid="{886F2723-5DEB-4D3F-8502-5158364A18AB}" uniqueName="30" name="Test 30" queryTableFieldId="30"/>
    <tableColumn id="31" xr3:uid="{C8143474-7FB9-44C8-8F71-F3BE44F843DA}" uniqueName="31" name="Test 31" queryTableFieldId="31"/>
    <tableColumn id="32" xr3:uid="{CAC45535-0C65-4FEB-9050-835CF4A82A65}" uniqueName="32" name="Test 32" queryTableFieldId="32"/>
    <tableColumn id="33" xr3:uid="{4B1137C7-7178-40BC-815F-DB35630BE040}" uniqueName="33" name="Test 33" queryTableFieldId="33"/>
    <tableColumn id="34" xr3:uid="{E4CD65FB-2142-44CD-ACB3-F1FCFFF573A4}" uniqueName="34" name="Test 34" queryTableFieldId="34"/>
    <tableColumn id="35" xr3:uid="{FB73EDCF-76A2-4EE7-9481-1AE000C8BE6B}" uniqueName="35" name="Test 35" queryTableFieldId="35"/>
    <tableColumn id="36" xr3:uid="{AEC8F71C-9FE4-4577-BBA7-6E17E2F98D27}" uniqueName="36" name="Test 36" queryTableFieldId="36"/>
    <tableColumn id="37" xr3:uid="{F8FCFC08-A145-427E-BCDD-D6A400DC81C4}" uniqueName="37" name="Test 37" queryTableFieldId="37"/>
    <tableColumn id="38" xr3:uid="{499F97C3-E123-4D03-9CCD-DF6B6D3F84D6}" uniqueName="38" name="Test 38" queryTableFieldId="38"/>
    <tableColumn id="39" xr3:uid="{9B521845-83CA-4872-BBB6-B218E96F99A5}" uniqueName="39" name="Test 39" queryTableFieldId="39"/>
    <tableColumn id="40" xr3:uid="{3BC5A95F-0C51-4E27-A1C6-2BE0BF1FD8DC}" uniqueName="40" name="Test 40" queryTableFieldId="40"/>
    <tableColumn id="41" xr3:uid="{9C2D87DA-2311-48A6-8CA5-A47E39824EA7}" uniqueName="41" name="Test 41" queryTableFieldId="41"/>
    <tableColumn id="42" xr3:uid="{0FA13E99-7293-4DDB-9613-4258412BC418}" uniqueName="42" name="Test 42" queryTableFieldId="42"/>
    <tableColumn id="43" xr3:uid="{B62020EB-BC04-459B-BB0C-8CC09A14FBDC}" uniqueName="43" name="Test 43" queryTableFieldId="43"/>
    <tableColumn id="44" xr3:uid="{FA0D4D02-ED1D-4A29-B5C8-04BAB8488374}" uniqueName="44" name="Test 44" queryTableFieldId="44"/>
    <tableColumn id="45" xr3:uid="{AA52D1B4-9BF6-4712-B0BB-59BE000D8077}" uniqueName="45" name="Test 45" queryTableFieldId="45"/>
    <tableColumn id="46" xr3:uid="{3C87C1C5-2530-44A5-8E2B-241FFDB4C538}" uniqueName="46" name="Test 46" queryTableFieldId="46"/>
    <tableColumn id="47" xr3:uid="{05AA02F1-556F-4587-A3E5-7F4DB4329340}" uniqueName="47" name="Test 47" queryTableFieldId="47"/>
    <tableColumn id="48" xr3:uid="{78A93A35-BB07-497D-ACFC-BB94A51A5A00}" uniqueName="48" name="Test 48" queryTableFieldId="48"/>
    <tableColumn id="49" xr3:uid="{52C15627-2E82-442A-9BB6-4E349EB9DFC1}" uniqueName="49" name="Test 49" queryTableFieldId="49"/>
    <tableColumn id="50" xr3:uid="{CAB30163-D1F1-495B-901D-AC05E8DBF54A}" uniqueName="50" name="Test 50" queryTableFieldId="5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499D9A-1179-4094-8401-7920AA1FF7D0}" name="_50iter10bees10foodx50" displayName="_50iter10bees10foodx50" ref="A1:AX52" tableType="queryTable" totalsRowShown="0">
  <autoFilter ref="A1:AX52" xr:uid="{61499D9A-1179-4094-8401-7920AA1FF7D0}"/>
  <tableColumns count="50">
    <tableColumn id="1" xr3:uid="{D90BBD41-F50E-4D51-B9FF-125BCAB1B831}" uniqueName="1" name="Test 1" queryTableFieldId="1"/>
    <tableColumn id="2" xr3:uid="{913F9963-1A7E-4A63-A12B-68D6BD399013}" uniqueName="2" name="Test 2" queryTableFieldId="2"/>
    <tableColumn id="3" xr3:uid="{2DFE091D-266A-45D9-AA98-5FD225F1F0BB}" uniqueName="3" name="Test 3" queryTableFieldId="3"/>
    <tableColumn id="4" xr3:uid="{1FB449CA-1DCC-40BC-A7B4-68AA54E7FB38}" uniqueName="4" name="Test 4" queryTableFieldId="4"/>
    <tableColumn id="5" xr3:uid="{6FAC3F0F-3436-4505-B354-5DA94EE404A9}" uniqueName="5" name="Test 5" queryTableFieldId="5"/>
    <tableColumn id="6" xr3:uid="{86941EDB-7097-4CEE-BAC7-8CE8345FFBB0}" uniqueName="6" name="Test 6" queryTableFieldId="6"/>
    <tableColumn id="7" xr3:uid="{FD7A0A01-189B-4865-8B76-BF7BAC5DD9F0}" uniqueName="7" name="Test 7" queryTableFieldId="7"/>
    <tableColumn id="8" xr3:uid="{003BDDDB-1E92-48BA-AA24-CF94A51773B1}" uniqueName="8" name="Test 8" queryTableFieldId="8"/>
    <tableColumn id="9" xr3:uid="{0EF9E7A3-FF78-4EF6-9DB8-49762D17EC2F}" uniqueName="9" name="Test 9" queryTableFieldId="9"/>
    <tableColumn id="10" xr3:uid="{1FAD666E-15E7-4E41-9F9A-785FEE876D3D}" uniqueName="10" name="Test 10" queryTableFieldId="10"/>
    <tableColumn id="11" xr3:uid="{86529FFC-1915-48CA-9872-89F68AE7A08D}" uniqueName="11" name="Test 11" queryTableFieldId="11"/>
    <tableColumn id="12" xr3:uid="{A635BB31-8D86-4B4C-B2E7-148E8549EBEE}" uniqueName="12" name="Test 12" queryTableFieldId="12"/>
    <tableColumn id="13" xr3:uid="{E334240B-5C14-45CD-BDB6-318FA20DFC8A}" uniqueName="13" name="Test 13" queryTableFieldId="13"/>
    <tableColumn id="14" xr3:uid="{82CFEA30-EE3A-49A8-BCCC-CCAC469809DA}" uniqueName="14" name="Test 14" queryTableFieldId="14"/>
    <tableColumn id="15" xr3:uid="{A70CDAA7-3A11-47CC-BD83-1F3E343AEDD8}" uniqueName="15" name="Test 15" queryTableFieldId="15"/>
    <tableColumn id="16" xr3:uid="{5E811081-CC6D-4981-84D4-11E48AFFCC39}" uniqueName="16" name="Test 16" queryTableFieldId="16"/>
    <tableColumn id="17" xr3:uid="{DC575831-D77D-4687-8E67-026EC09F06F8}" uniqueName="17" name="Test 17" queryTableFieldId="17"/>
    <tableColumn id="18" xr3:uid="{376A936C-7EE1-410E-8FE3-C7D6C291C0C1}" uniqueName="18" name="Test 18" queryTableFieldId="18"/>
    <tableColumn id="19" xr3:uid="{98B5D624-40FB-45C0-AF12-47F74FDBB66E}" uniqueName="19" name="Test 19" queryTableFieldId="19"/>
    <tableColumn id="20" xr3:uid="{B2D9FE34-42D9-48D3-8D57-522241A1A17B}" uniqueName="20" name="Test 20" queryTableFieldId="20"/>
    <tableColumn id="21" xr3:uid="{A8C08EE8-E053-46EF-86BE-C567D5C800A6}" uniqueName="21" name="Test 21" queryTableFieldId="21"/>
    <tableColumn id="22" xr3:uid="{AB71F171-A953-4BD4-8E0C-C3A4789D1B73}" uniqueName="22" name="Test 22" queryTableFieldId="22"/>
    <tableColumn id="23" xr3:uid="{92239591-A9D8-4324-872A-F56E4BDBA77A}" uniqueName="23" name="Test 23" queryTableFieldId="23"/>
    <tableColumn id="24" xr3:uid="{2A855497-5557-432F-9524-259BF1B11899}" uniqueName="24" name="Test 24" queryTableFieldId="24"/>
    <tableColumn id="25" xr3:uid="{AFFEF432-72D3-49FF-A384-3DD2EBE74A19}" uniqueName="25" name="Test 25" queryTableFieldId="25"/>
    <tableColumn id="26" xr3:uid="{6B479CCD-980F-4736-9C28-508CA056A7BC}" uniqueName="26" name="Test 26" queryTableFieldId="26"/>
    <tableColumn id="27" xr3:uid="{408F7603-8E59-4190-AB89-0814B3F2FB68}" uniqueName="27" name="Test 27" queryTableFieldId="27"/>
    <tableColumn id="28" xr3:uid="{3DE518B9-B740-4A2E-8B40-ED96AB62091C}" uniqueName="28" name="Test 28" queryTableFieldId="28"/>
    <tableColumn id="29" xr3:uid="{62384722-E4A5-488E-A977-814A5FC231C7}" uniqueName="29" name="Test 29" queryTableFieldId="29"/>
    <tableColumn id="30" xr3:uid="{B803F85F-C16F-40C2-95B3-61899E8B62DF}" uniqueName="30" name="Test 30" queryTableFieldId="30"/>
    <tableColumn id="31" xr3:uid="{588E8801-6FAD-4876-A56A-14E555A7D19F}" uniqueName="31" name="Test 31" queryTableFieldId="31"/>
    <tableColumn id="32" xr3:uid="{E0BD7F15-A405-46CE-B8F5-BE961489473D}" uniqueName="32" name="Test 32" queryTableFieldId="32"/>
    <tableColumn id="33" xr3:uid="{97AEA873-7191-4B8C-8EC9-5097BB113C98}" uniqueName="33" name="Test 33" queryTableFieldId="33"/>
    <tableColumn id="34" xr3:uid="{8F57AC81-D1A6-4869-9E52-CAAF07680423}" uniqueName="34" name="Test 34" queryTableFieldId="34"/>
    <tableColumn id="35" xr3:uid="{86C9CD14-3460-4046-9086-CA9E9A434BE2}" uniqueName="35" name="Test 35" queryTableFieldId="35"/>
    <tableColumn id="36" xr3:uid="{9B796042-4828-417F-BF7B-263794D4F565}" uniqueName="36" name="Test 36" queryTableFieldId="36"/>
    <tableColumn id="37" xr3:uid="{B6F730AF-0C07-42C0-9BB0-43F56D6EFBC6}" uniqueName="37" name="Test 37" queryTableFieldId="37"/>
    <tableColumn id="38" xr3:uid="{4B065A95-AC58-4278-AD7F-41C951A8B9F3}" uniqueName="38" name="Test 38" queryTableFieldId="38"/>
    <tableColumn id="39" xr3:uid="{5B802A52-6610-48E3-B533-06E05F60F8C8}" uniqueName="39" name="Test 39" queryTableFieldId="39"/>
    <tableColumn id="40" xr3:uid="{EB3AED79-B6BE-4FE1-BD5F-037510F3D99A}" uniqueName="40" name="Test 40" queryTableFieldId="40"/>
    <tableColumn id="41" xr3:uid="{43774BD6-0024-4498-BDA3-726258150B32}" uniqueName="41" name="Test 41" queryTableFieldId="41"/>
    <tableColumn id="42" xr3:uid="{697052DB-FDBF-4E10-B87C-E56F010BB0C0}" uniqueName="42" name="Test 42" queryTableFieldId="42"/>
    <tableColumn id="43" xr3:uid="{E5030260-1C62-4A1C-A8F2-6243B02D039E}" uniqueName="43" name="Test 43" queryTableFieldId="43"/>
    <tableColumn id="44" xr3:uid="{836A5B5D-2A3A-422C-969D-83B9F5B42975}" uniqueName="44" name="Test 44" queryTableFieldId="44"/>
    <tableColumn id="45" xr3:uid="{96592CCA-EE39-4DA3-BCC6-0D802AEFD292}" uniqueName="45" name="Test 45" queryTableFieldId="45"/>
    <tableColumn id="46" xr3:uid="{1BD16C45-5B80-4AF1-B462-8AC6ACDED950}" uniqueName="46" name="Test 46" queryTableFieldId="46"/>
    <tableColumn id="47" xr3:uid="{582EF717-6AB1-4721-8C6B-BBF8A1D1798F}" uniqueName="47" name="Test 47" queryTableFieldId="47"/>
    <tableColumn id="48" xr3:uid="{2E301540-384D-4319-90F4-C8FFD204F298}" uniqueName="48" name="Test 48" queryTableFieldId="48"/>
    <tableColumn id="49" xr3:uid="{27BF7780-7FBA-424D-8ED7-270775C9B2D6}" uniqueName="49" name="Test 49" queryTableFieldId="49"/>
    <tableColumn id="50" xr3:uid="{939BBF69-17FD-43D3-829A-602DE59F12D4}" uniqueName="50" name="Test 50" queryTableFieldId="5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E302E4-FF73-4C73-A86E-780C4C83FEF5}" name="_40iter10bees10foodx50" displayName="_40iter10bees10foodx50" ref="A1:AX42" tableType="queryTable" totalsRowShown="0">
  <autoFilter ref="A1:AX42" xr:uid="{4AE302E4-FF73-4C73-A86E-780C4C83FEF5}"/>
  <tableColumns count="50">
    <tableColumn id="1" xr3:uid="{187A9151-EE3C-4826-AC19-AF2B65CD3F64}" uniqueName="1" name="Test 1" queryTableFieldId="1"/>
    <tableColumn id="2" xr3:uid="{9B9098C8-B605-4BF4-A2F4-03E40F886D8D}" uniqueName="2" name="Test 2" queryTableFieldId="2"/>
    <tableColumn id="3" xr3:uid="{FF223FE4-D2B1-43A2-ABA7-07E36F4FB322}" uniqueName="3" name="Test 3" queryTableFieldId="3"/>
    <tableColumn id="4" xr3:uid="{69CE9352-D5BD-409F-8BC9-9D56943C136D}" uniqueName="4" name="Test 4" queryTableFieldId="4"/>
    <tableColumn id="5" xr3:uid="{2A6D7810-1763-4375-BCC9-66AFAA88B837}" uniqueName="5" name="Test 5" queryTableFieldId="5"/>
    <tableColumn id="6" xr3:uid="{07ED2416-6321-4036-856E-D58BC003ED43}" uniqueName="6" name="Test 6" queryTableFieldId="6"/>
    <tableColumn id="7" xr3:uid="{0F770455-576F-4E39-8AF6-BB8B7EC887FE}" uniqueName="7" name="Test 7" queryTableFieldId="7"/>
    <tableColumn id="8" xr3:uid="{B1F855ED-6CA4-4189-A3AF-124232BB8978}" uniqueName="8" name="Test 8" queryTableFieldId="8"/>
    <tableColumn id="9" xr3:uid="{A0055147-024B-4B9E-A104-D386A83BB2DA}" uniqueName="9" name="Test 9" queryTableFieldId="9"/>
    <tableColumn id="10" xr3:uid="{1A5EDFF5-A07C-48BC-9812-8E3CA75789BE}" uniqueName="10" name="Test 10" queryTableFieldId="10"/>
    <tableColumn id="11" xr3:uid="{1845AB6B-9FAF-4F50-BA8D-C9D7F2EE8264}" uniqueName="11" name="Test 11" queryTableFieldId="11"/>
    <tableColumn id="12" xr3:uid="{84958E80-B399-42E2-AAF4-0FB4B40CF911}" uniqueName="12" name="Test 12" queryTableFieldId="12"/>
    <tableColumn id="13" xr3:uid="{DBA8E2EE-4831-4C84-B907-16CBD610BD83}" uniqueName="13" name="Test 13" queryTableFieldId="13"/>
    <tableColumn id="14" xr3:uid="{E03666EE-3AC7-455E-8248-FC1680B764B8}" uniqueName="14" name="Test 14" queryTableFieldId="14"/>
    <tableColumn id="15" xr3:uid="{806402FC-D1FD-4453-9D4E-57502C020EA2}" uniqueName="15" name="Test 15" queryTableFieldId="15"/>
    <tableColumn id="16" xr3:uid="{54B1CC1E-9717-4937-99FE-52154FC48E21}" uniqueName="16" name="Test 16" queryTableFieldId="16"/>
    <tableColumn id="17" xr3:uid="{2CC348FD-189A-4966-A10F-DD4B8109BEA8}" uniqueName="17" name="Test 17" queryTableFieldId="17"/>
    <tableColumn id="18" xr3:uid="{BFEEC545-D2A8-4DF8-BAF0-A65027F2CBFB}" uniqueName="18" name="Test 18" queryTableFieldId="18"/>
    <tableColumn id="19" xr3:uid="{E05BE488-A40F-4B50-91F7-29331F1BE2AB}" uniqueName="19" name="Test 19" queryTableFieldId="19"/>
    <tableColumn id="20" xr3:uid="{8AB8A250-4B94-47FF-87D4-BA228D94CBEE}" uniqueName="20" name="Test 20" queryTableFieldId="20"/>
    <tableColumn id="21" xr3:uid="{24790F8B-0D4C-4C12-A9D1-D72AF3AE206B}" uniqueName="21" name="Test 21" queryTableFieldId="21"/>
    <tableColumn id="22" xr3:uid="{051B8A9C-8159-4279-ADED-7A4C9616C5F3}" uniqueName="22" name="Test 22" queryTableFieldId="22"/>
    <tableColumn id="23" xr3:uid="{A9E2C4BD-4871-447B-B2AB-C860ED54C8F3}" uniqueName="23" name="Test 23" queryTableFieldId="23"/>
    <tableColumn id="24" xr3:uid="{AAFB91BD-0AC3-4B24-8D8F-63068CB51BCE}" uniqueName="24" name="Test 24" queryTableFieldId="24"/>
    <tableColumn id="25" xr3:uid="{B06DA842-5AB0-466B-ABF7-E0105EB6B5C4}" uniqueName="25" name="Test 25" queryTableFieldId="25"/>
    <tableColumn id="26" xr3:uid="{6EBB8638-7D70-4D3A-8AD5-6DA1C85DE69B}" uniqueName="26" name="Test 26" queryTableFieldId="26"/>
    <tableColumn id="27" xr3:uid="{12EFD7C6-ED1B-4D1B-B842-D9232A123B59}" uniqueName="27" name="Test 27" queryTableFieldId="27"/>
    <tableColumn id="28" xr3:uid="{C906ADCC-A2B8-4145-8FBC-7D8E02CB275F}" uniqueName="28" name="Test 28" queryTableFieldId="28"/>
    <tableColumn id="29" xr3:uid="{804BB56F-41D2-4C88-AD5C-19BF979E94B9}" uniqueName="29" name="Test 29" queryTableFieldId="29"/>
    <tableColumn id="30" xr3:uid="{9854A4CF-4254-4824-809D-1352E60D5B99}" uniqueName="30" name="Test 30" queryTableFieldId="30"/>
    <tableColumn id="31" xr3:uid="{4E9C4D70-33DC-4BA4-ADFA-D9A87C7E7DEF}" uniqueName="31" name="Test 31" queryTableFieldId="31"/>
    <tableColumn id="32" xr3:uid="{F2C5E572-C447-489C-AB72-49EF2AB5EF66}" uniqueName="32" name="Test 32" queryTableFieldId="32"/>
    <tableColumn id="33" xr3:uid="{CDEECCC8-728B-4C5E-87CF-A36E300C10AE}" uniqueName="33" name="Test 33" queryTableFieldId="33"/>
    <tableColumn id="34" xr3:uid="{8EA0299F-1709-41F1-8A94-B9B5F568B46C}" uniqueName="34" name="Test 34" queryTableFieldId="34"/>
    <tableColumn id="35" xr3:uid="{603CEB4B-D48F-4C11-B79C-AB986A1E8EB6}" uniqueName="35" name="Test 35" queryTableFieldId="35"/>
    <tableColumn id="36" xr3:uid="{9DF50118-77A5-4E8D-A51A-C2E7314A0C4B}" uniqueName="36" name="Test 36" queryTableFieldId="36"/>
    <tableColumn id="37" xr3:uid="{5A5151B2-5025-434C-9F17-B009961B8FA0}" uniqueName="37" name="Test 37" queryTableFieldId="37"/>
    <tableColumn id="38" xr3:uid="{49CBAAEA-DB95-42FE-BD91-603149BA710A}" uniqueName="38" name="Test 38" queryTableFieldId="38"/>
    <tableColumn id="39" xr3:uid="{BCAFBCAB-083D-4374-BAFB-9937013B944C}" uniqueName="39" name="Test 39" queryTableFieldId="39"/>
    <tableColumn id="40" xr3:uid="{8FD60191-B186-43E7-881C-63E90F3195D2}" uniqueName="40" name="Test 40" queryTableFieldId="40"/>
    <tableColumn id="41" xr3:uid="{53282E9E-22F3-4D8C-9AEA-897224BCF1A3}" uniqueName="41" name="Test 41" queryTableFieldId="41"/>
    <tableColumn id="42" xr3:uid="{DC147F99-BDB1-4BF7-B01B-90ED5E4DE68F}" uniqueName="42" name="Test 42" queryTableFieldId="42"/>
    <tableColumn id="43" xr3:uid="{D3AD8AE9-9A1D-4A2F-85AF-D76E0314013D}" uniqueName="43" name="Test 43" queryTableFieldId="43"/>
    <tableColumn id="44" xr3:uid="{52AD2570-FFA9-4297-831C-17D870E3FD95}" uniqueName="44" name="Test 44" queryTableFieldId="44"/>
    <tableColumn id="45" xr3:uid="{58E0EBAC-14ED-494C-8BB2-4FB078F07924}" uniqueName="45" name="Test 45" queryTableFieldId="45"/>
    <tableColumn id="46" xr3:uid="{BADE60E4-2B1A-432E-B483-3CD547DA18EF}" uniqueName="46" name="Test 46" queryTableFieldId="46"/>
    <tableColumn id="47" xr3:uid="{9EE5E625-6760-4CDA-9844-84A2D21101CB}" uniqueName="47" name="Test 47" queryTableFieldId="47"/>
    <tableColumn id="48" xr3:uid="{AEC14529-66E5-404B-B36D-7336E27FC2F7}" uniqueName="48" name="Test 48" queryTableFieldId="48"/>
    <tableColumn id="49" xr3:uid="{A4222F95-927E-4E3D-87CB-3669C276528E}" uniqueName="49" name="Test 49" queryTableFieldId="49"/>
    <tableColumn id="50" xr3:uid="{D193FF98-AE4C-4A54-90E1-FE7C99076615}" uniqueName="50" name="Test 50" queryTableFieldId="5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CF96D0-703C-462B-A5FD-AA4AF5BA99EE}" name="_10iter30bees10foodx50" displayName="_10iter30bees10foodx50" ref="A1:AX12" tableType="queryTable" totalsRowShown="0">
  <autoFilter ref="A1:AX12" xr:uid="{79CF96D0-703C-462B-A5FD-AA4AF5BA99EE}"/>
  <tableColumns count="50">
    <tableColumn id="1" xr3:uid="{A3CCE8EC-5972-49C0-8CAB-234187F729E8}" uniqueName="1" name="Test 1" queryTableFieldId="1"/>
    <tableColumn id="2" xr3:uid="{47549728-4537-4767-9B0C-BEC406C356E1}" uniqueName="2" name="Test 2" queryTableFieldId="2"/>
    <tableColumn id="3" xr3:uid="{9984C7BD-1555-4F2A-848C-15ABB33CE7EB}" uniqueName="3" name="Test 3" queryTableFieldId="3"/>
    <tableColumn id="4" xr3:uid="{9E918880-FFBC-4733-B5E6-2EFFF61C1AE8}" uniqueName="4" name="Test 4" queryTableFieldId="4"/>
    <tableColumn id="5" xr3:uid="{EE99B72C-D222-4BF3-9B21-9D0351CD885D}" uniqueName="5" name="Test 5" queryTableFieldId="5"/>
    <tableColumn id="6" xr3:uid="{401E1C21-3095-4A48-83AB-6F30C3BBA41F}" uniqueName="6" name="Test 6" queryTableFieldId="6"/>
    <tableColumn id="7" xr3:uid="{5A305CF5-8FE0-41EF-8143-81C4298F6600}" uniqueName="7" name="Test 7" queryTableFieldId="7"/>
    <tableColumn id="8" xr3:uid="{BD5DCCB0-C68F-4B37-913A-329F58BDE749}" uniqueName="8" name="Test 8" queryTableFieldId="8"/>
    <tableColumn id="9" xr3:uid="{99663E09-2189-4637-8A04-37C8EFE56833}" uniqueName="9" name="Test 9" queryTableFieldId="9"/>
    <tableColumn id="10" xr3:uid="{FFE2D001-8034-49A6-A92A-C658B26D9C0A}" uniqueName="10" name="Test 10" queryTableFieldId="10"/>
    <tableColumn id="11" xr3:uid="{0E55E42F-D28B-4D7D-B906-9350F43B1FC4}" uniqueName="11" name="Test 11" queryTableFieldId="11"/>
    <tableColumn id="12" xr3:uid="{320E36AC-C12B-4E3B-955F-1F69A8C6FF1F}" uniqueName="12" name="Test 12" queryTableFieldId="12"/>
    <tableColumn id="13" xr3:uid="{4F46E780-8D1F-428F-8BEF-5F82C335594D}" uniqueName="13" name="Test 13" queryTableFieldId="13"/>
    <tableColumn id="14" xr3:uid="{1C487396-4ADA-43E7-B874-2BA9C1E95767}" uniqueName="14" name="Test 14" queryTableFieldId="14"/>
    <tableColumn id="15" xr3:uid="{C9F3536B-DED0-4AD6-AE7E-D57569A709EF}" uniqueName="15" name="Test 15" queryTableFieldId="15"/>
    <tableColumn id="16" xr3:uid="{C2BEB17C-0CD2-4973-A1BD-0E6F1A6BF055}" uniqueName="16" name="Test 16" queryTableFieldId="16"/>
    <tableColumn id="17" xr3:uid="{9D85375C-36E8-4929-A03B-1DD09647E43D}" uniqueName="17" name="Test 17" queryTableFieldId="17"/>
    <tableColumn id="18" xr3:uid="{D77ACD04-404E-4342-8CFC-5FB7A8F1871B}" uniqueName="18" name="Test 18" queryTableFieldId="18"/>
    <tableColumn id="19" xr3:uid="{AEE59C4C-D673-47BE-9330-993A15E58087}" uniqueName="19" name="Test 19" queryTableFieldId="19"/>
    <tableColumn id="20" xr3:uid="{F88996E0-8A39-47CC-8F0F-F0A2CA975441}" uniqueName="20" name="Test 20" queryTableFieldId="20"/>
    <tableColumn id="21" xr3:uid="{04A194E2-8515-48FA-B9B9-3185F41B7D73}" uniqueName="21" name="Test 21" queryTableFieldId="21"/>
    <tableColumn id="22" xr3:uid="{F3682091-FC33-4D4F-AABA-452830A1EEAD}" uniqueName="22" name="Test 22" queryTableFieldId="22"/>
    <tableColumn id="23" xr3:uid="{7B015FD0-6D30-477C-9B90-520629BDA7EA}" uniqueName="23" name="Test 23" queryTableFieldId="23"/>
    <tableColumn id="24" xr3:uid="{192E754E-0758-4FDC-A40E-82D288C71EC0}" uniqueName="24" name="Test 24" queryTableFieldId="24"/>
    <tableColumn id="25" xr3:uid="{AFA59639-98CF-48D2-A1CD-3489DDB4C20C}" uniqueName="25" name="Test 25" queryTableFieldId="25"/>
    <tableColumn id="26" xr3:uid="{41D827F6-9473-4AC3-BF20-EA7602A772EA}" uniqueName="26" name="Test 26" queryTableFieldId="26"/>
    <tableColumn id="27" xr3:uid="{DBC9CA5B-46D7-4B57-A2F1-D8EB4644F020}" uniqueName="27" name="Test 27" queryTableFieldId="27"/>
    <tableColumn id="28" xr3:uid="{DD34DFE7-F0C0-40BA-87B1-FB3BE250698D}" uniqueName="28" name="Test 28" queryTableFieldId="28"/>
    <tableColumn id="29" xr3:uid="{9CACDAAB-E092-48B5-9493-9D0CD9520995}" uniqueName="29" name="Test 29" queryTableFieldId="29"/>
    <tableColumn id="30" xr3:uid="{38744132-B209-42F9-A484-99700F647FED}" uniqueName="30" name="Test 30" queryTableFieldId="30"/>
    <tableColumn id="31" xr3:uid="{4BDF7629-6854-48ED-AEEE-039A015EDD26}" uniqueName="31" name="Test 31" queryTableFieldId="31"/>
    <tableColumn id="32" xr3:uid="{91D2BE6E-A1FD-428E-AE52-27EDBF0C5621}" uniqueName="32" name="Test 32" queryTableFieldId="32"/>
    <tableColumn id="33" xr3:uid="{EB5E1BA1-4460-410E-85EF-184FEA051EC2}" uniqueName="33" name="Test 33" queryTableFieldId="33"/>
    <tableColumn id="34" xr3:uid="{8225CB51-EADD-48B9-A206-24CC69BE122D}" uniqueName="34" name="Test 34" queryTableFieldId="34"/>
    <tableColumn id="35" xr3:uid="{FBA971FD-AB81-4D6F-8022-B616A026FF9F}" uniqueName="35" name="Test 35" queryTableFieldId="35"/>
    <tableColumn id="36" xr3:uid="{FAACBAEB-ADA4-4E3B-B6B2-5FD90E192B9E}" uniqueName="36" name="Test 36" queryTableFieldId="36"/>
    <tableColumn id="37" xr3:uid="{ABB8F84C-B219-4AE5-8795-2A8D7FFC09E1}" uniqueName="37" name="Test 37" queryTableFieldId="37"/>
    <tableColumn id="38" xr3:uid="{20C518C9-7238-41EF-8B80-3E8A1B014D09}" uniqueName="38" name="Test 38" queryTableFieldId="38"/>
    <tableColumn id="39" xr3:uid="{013B0AA1-46B0-4CCA-9510-7987F9149BC2}" uniqueName="39" name="Test 39" queryTableFieldId="39"/>
    <tableColumn id="40" xr3:uid="{A537B033-5375-4830-B55E-4046455F7A85}" uniqueName="40" name="Test 40" queryTableFieldId="40"/>
    <tableColumn id="41" xr3:uid="{9A1BB4CC-3B5A-4964-B64D-CC91FA09CCD7}" uniqueName="41" name="Test 41" queryTableFieldId="41"/>
    <tableColumn id="42" xr3:uid="{41341F46-AC7E-4176-A053-D45018F00DD4}" uniqueName="42" name="Test 42" queryTableFieldId="42"/>
    <tableColumn id="43" xr3:uid="{560E1BCF-ABB3-44A0-8EF6-17C0053FA88E}" uniqueName="43" name="Test 43" queryTableFieldId="43"/>
    <tableColumn id="44" xr3:uid="{F959103A-F33D-4389-B1C9-D84CC7332F37}" uniqueName="44" name="Test 44" queryTableFieldId="44"/>
    <tableColumn id="45" xr3:uid="{73472447-078B-4079-9916-939E9A38F454}" uniqueName="45" name="Test 45" queryTableFieldId="45"/>
    <tableColumn id="46" xr3:uid="{7D4F5829-B42D-47E9-9265-ED079DF4095C}" uniqueName="46" name="Test 46" queryTableFieldId="46"/>
    <tableColumn id="47" xr3:uid="{B5495C4B-F71D-47E1-B782-E0C001B26E1F}" uniqueName="47" name="Test 47" queryTableFieldId="47"/>
    <tableColumn id="48" xr3:uid="{06B355B2-0BD0-4EFD-BDDC-DE2FE1E60464}" uniqueName="48" name="Test 48" queryTableFieldId="48"/>
    <tableColumn id="49" xr3:uid="{452E0A5E-06CF-4769-85D9-0256EE6EACD4}" uniqueName="49" name="Test 49" queryTableFieldId="49"/>
    <tableColumn id="50" xr3:uid="{22CE926E-CED0-4C99-AD95-990960BEB238}" uniqueName="50" name="Test 50" queryTableFieldId="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D82F-A8D6-47E3-9C70-DB85EDEC288E}">
  <dimension ref="A1:AX38"/>
  <sheetViews>
    <sheetView topLeftCell="A4" workbookViewId="0">
      <selection activeCell="A37" sqref="A37"/>
    </sheetView>
  </sheetViews>
  <sheetFormatPr defaultRowHeight="15" x14ac:dyDescent="0.25"/>
  <cols>
    <col min="1" max="1" width="21.28515625" customWidth="1"/>
    <col min="2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80045.294000000024</v>
      </c>
      <c r="B2">
        <v>124807.67872916668</v>
      </c>
      <c r="C2">
        <v>104017.66875</v>
      </c>
      <c r="D2">
        <v>104170.90377083333</v>
      </c>
      <c r="E2">
        <v>88849.416666666584</v>
      </c>
      <c r="F2">
        <v>107199.17599999996</v>
      </c>
      <c r="G2">
        <v>86986.166666666599</v>
      </c>
      <c r="H2">
        <v>93391.572750000007</v>
      </c>
      <c r="I2">
        <v>120024.29104166669</v>
      </c>
      <c r="J2">
        <v>103230.41666666651</v>
      </c>
      <c r="K2">
        <v>90886.487999999983</v>
      </c>
      <c r="L2">
        <v>75721.684666666639</v>
      </c>
      <c r="M2">
        <v>102621.75416666667</v>
      </c>
      <c r="N2">
        <v>88557.392000000007</v>
      </c>
      <c r="O2">
        <v>102706.38191666661</v>
      </c>
      <c r="P2">
        <v>128225.19454166655</v>
      </c>
      <c r="Q2">
        <v>119990.72708333336</v>
      </c>
      <c r="R2">
        <v>135521.04031250003</v>
      </c>
      <c r="S2">
        <v>116952.35054166666</v>
      </c>
      <c r="T2">
        <v>80601.104541666704</v>
      </c>
      <c r="U2">
        <v>83138.299999999945</v>
      </c>
      <c r="V2">
        <v>126130.78041666665</v>
      </c>
      <c r="W2">
        <v>97618.775999999954</v>
      </c>
      <c r="X2">
        <v>121346.85366666671</v>
      </c>
      <c r="Y2">
        <v>106920.00866666663</v>
      </c>
      <c r="Z2">
        <v>89149.793749999997</v>
      </c>
      <c r="AA2">
        <v>70666.166666666744</v>
      </c>
      <c r="AB2">
        <v>90462.356104166684</v>
      </c>
      <c r="AC2">
        <v>99660.09600000002</v>
      </c>
      <c r="AD2">
        <v>82265.448541666599</v>
      </c>
      <c r="AE2">
        <v>79703.656250000029</v>
      </c>
      <c r="AF2">
        <v>77793.415666666682</v>
      </c>
      <c r="AG2">
        <v>76112.02399999999</v>
      </c>
      <c r="AH2">
        <v>110011.32799999998</v>
      </c>
      <c r="AI2">
        <v>89160.767666666754</v>
      </c>
      <c r="AJ2">
        <v>92959.648499999967</v>
      </c>
      <c r="AK2">
        <v>71250.66666666673</v>
      </c>
      <c r="AL2">
        <v>92899.573437500047</v>
      </c>
      <c r="AM2">
        <v>108082.4166666665</v>
      </c>
      <c r="AN2">
        <v>102740.20066666671</v>
      </c>
      <c r="AO2">
        <v>110044.66666666644</v>
      </c>
      <c r="AP2">
        <v>92961.143604166675</v>
      </c>
      <c r="AQ2">
        <v>96493.599416666751</v>
      </c>
      <c r="AR2">
        <v>126615.46041666664</v>
      </c>
      <c r="AS2">
        <v>87063.801854166668</v>
      </c>
      <c r="AT2">
        <v>109044.45833333336</v>
      </c>
      <c r="AU2">
        <v>116513.61341666663</v>
      </c>
      <c r="AV2">
        <v>94945.195166666701</v>
      </c>
      <c r="AW2">
        <v>95508.842187499962</v>
      </c>
      <c r="AX2">
        <v>84521.50866666669</v>
      </c>
    </row>
    <row r="3" spans="1:50" x14ac:dyDescent="0.25">
      <c r="A3">
        <v>80045.294000000024</v>
      </c>
      <c r="B3">
        <v>116446.91666666642</v>
      </c>
      <c r="C3">
        <v>93706.720833333398</v>
      </c>
      <c r="D3">
        <v>104170.90377083333</v>
      </c>
      <c r="E3">
        <v>80400.860719166696</v>
      </c>
      <c r="F3">
        <v>83607.763184999931</v>
      </c>
      <c r="G3">
        <v>71741.768250000066</v>
      </c>
      <c r="H3">
        <v>90529.576916666658</v>
      </c>
      <c r="I3">
        <v>102857.27916666666</v>
      </c>
      <c r="J3">
        <v>81325.658897500049</v>
      </c>
      <c r="K3">
        <v>90886.487999999983</v>
      </c>
      <c r="L3">
        <v>73849.623720000061</v>
      </c>
      <c r="M3">
        <v>98477.040016666695</v>
      </c>
      <c r="N3">
        <v>67360.366666666669</v>
      </c>
      <c r="O3">
        <v>86088.765120000025</v>
      </c>
      <c r="P3">
        <v>109613.66666666647</v>
      </c>
      <c r="Q3">
        <v>111606.67116666667</v>
      </c>
      <c r="R3">
        <v>74150.31528666665</v>
      </c>
      <c r="S3">
        <v>103727.65116666665</v>
      </c>
      <c r="T3">
        <v>78001.713857500057</v>
      </c>
      <c r="U3">
        <v>83138.299999999945</v>
      </c>
      <c r="V3">
        <v>109036.00966666666</v>
      </c>
      <c r="W3">
        <v>96735.746041666658</v>
      </c>
      <c r="X3">
        <v>116969.5662916666</v>
      </c>
      <c r="Y3">
        <v>95729.962106666702</v>
      </c>
      <c r="Z3">
        <v>75889.43604416665</v>
      </c>
      <c r="AA3">
        <v>70666.166666666744</v>
      </c>
      <c r="AB3">
        <v>83967.874354166663</v>
      </c>
      <c r="AC3">
        <v>99660.09600000002</v>
      </c>
      <c r="AD3">
        <v>73067.509960000039</v>
      </c>
      <c r="AE3">
        <v>79677.540604166672</v>
      </c>
      <c r="AF3">
        <v>77793.415666666682</v>
      </c>
      <c r="AG3">
        <v>76112.02399999999</v>
      </c>
      <c r="AH3">
        <v>103625.72991666672</v>
      </c>
      <c r="AI3">
        <v>76644.774346666672</v>
      </c>
      <c r="AJ3">
        <v>85759.372794166644</v>
      </c>
      <c r="AK3">
        <v>71250.66666666673</v>
      </c>
      <c r="AL3">
        <v>91659.331249999974</v>
      </c>
      <c r="AM3">
        <v>108082.4166666665</v>
      </c>
      <c r="AN3">
        <v>93984.116666666683</v>
      </c>
      <c r="AO3">
        <v>93026.819333333333</v>
      </c>
      <c r="AP3">
        <v>92961.143604166675</v>
      </c>
      <c r="AQ3">
        <v>76170.225884999963</v>
      </c>
      <c r="AR3">
        <v>78627.284386666652</v>
      </c>
      <c r="AS3">
        <v>77279.01085416667</v>
      </c>
      <c r="AT3">
        <v>82569.759374999994</v>
      </c>
      <c r="AU3">
        <v>113479.13066666666</v>
      </c>
      <c r="AV3">
        <v>94945.195166666701</v>
      </c>
      <c r="AW3">
        <v>74209.086291666681</v>
      </c>
      <c r="AX3">
        <v>77939.956000000006</v>
      </c>
    </row>
    <row r="4" spans="1:50" x14ac:dyDescent="0.25">
      <c r="A4">
        <v>75318.94375000002</v>
      </c>
      <c r="B4">
        <v>104691.59930666663</v>
      </c>
      <c r="C4">
        <v>83304.30833333332</v>
      </c>
      <c r="D4">
        <v>78558.341719999953</v>
      </c>
      <c r="E4">
        <v>79987.228742499996</v>
      </c>
      <c r="F4">
        <v>80548.412819999954</v>
      </c>
      <c r="G4">
        <v>71741.768250000066</v>
      </c>
      <c r="H4">
        <v>81444.448974166662</v>
      </c>
      <c r="I4">
        <v>94994.528291666677</v>
      </c>
      <c r="J4">
        <v>76019.746026666631</v>
      </c>
      <c r="K4">
        <v>78584.200819999998</v>
      </c>
      <c r="L4">
        <v>71953.021504166638</v>
      </c>
      <c r="M4">
        <v>82533.53260416667</v>
      </c>
      <c r="N4">
        <v>67360.366666666669</v>
      </c>
      <c r="O4">
        <v>80799.698686666627</v>
      </c>
      <c r="P4">
        <v>82153.947786666657</v>
      </c>
      <c r="Q4">
        <v>78972.810416666704</v>
      </c>
      <c r="R4">
        <v>74150.31528666665</v>
      </c>
      <c r="S4">
        <v>81814.215211666684</v>
      </c>
      <c r="T4">
        <v>78001.713857500057</v>
      </c>
      <c r="U4">
        <v>78234.010416666628</v>
      </c>
      <c r="V4">
        <v>109036.00966666666</v>
      </c>
      <c r="W4">
        <v>79895.69041666665</v>
      </c>
      <c r="X4">
        <v>116969.5662916666</v>
      </c>
      <c r="Y4">
        <v>87590.149999999951</v>
      </c>
      <c r="Z4">
        <v>75889.43604416665</v>
      </c>
      <c r="AA4">
        <v>70666.166666666744</v>
      </c>
      <c r="AB4">
        <v>77004.563166666645</v>
      </c>
      <c r="AC4">
        <v>94653.00741666666</v>
      </c>
      <c r="AD4">
        <v>73067.509960000039</v>
      </c>
      <c r="AE4">
        <v>76692.352580000035</v>
      </c>
      <c r="AF4">
        <v>73244.999166666676</v>
      </c>
      <c r="AG4">
        <v>71827.082666666713</v>
      </c>
      <c r="AH4">
        <v>86939.539541666731</v>
      </c>
      <c r="AI4">
        <v>75962.076291666628</v>
      </c>
      <c r="AJ4">
        <v>76629.720561666647</v>
      </c>
      <c r="AK4">
        <v>71250.66666666673</v>
      </c>
      <c r="AL4">
        <v>87751.998791666658</v>
      </c>
      <c r="AM4">
        <v>94050.617234166682</v>
      </c>
      <c r="AN4">
        <v>77211.6961966667</v>
      </c>
      <c r="AO4">
        <v>89192.535416666666</v>
      </c>
      <c r="AP4">
        <v>83988.416666666613</v>
      </c>
      <c r="AQ4">
        <v>76170.225884999963</v>
      </c>
      <c r="AR4">
        <v>75545.704166666648</v>
      </c>
      <c r="AS4">
        <v>74408.386541666638</v>
      </c>
      <c r="AT4">
        <v>82569.759374999994</v>
      </c>
      <c r="AU4">
        <v>105367.64964500003</v>
      </c>
      <c r="AV4">
        <v>84198.106646666682</v>
      </c>
      <c r="AW4">
        <v>72073.335666666666</v>
      </c>
      <c r="AX4">
        <v>77245.649611666653</v>
      </c>
    </row>
    <row r="5" spans="1:50" x14ac:dyDescent="0.25">
      <c r="A5">
        <v>74741.510826666708</v>
      </c>
      <c r="B5">
        <v>102893.66666666648</v>
      </c>
      <c r="C5">
        <v>76937.897291666712</v>
      </c>
      <c r="D5">
        <v>76488.204041666671</v>
      </c>
      <c r="E5">
        <v>77871.597479166667</v>
      </c>
      <c r="F5">
        <v>75422.163734999966</v>
      </c>
      <c r="G5">
        <v>71741.768250000066</v>
      </c>
      <c r="H5">
        <v>78907.127496666668</v>
      </c>
      <c r="I5">
        <v>77754.043041666679</v>
      </c>
      <c r="J5">
        <v>74050.594906666665</v>
      </c>
      <c r="K5">
        <v>76696.561276666645</v>
      </c>
      <c r="L5">
        <v>71953.021504166638</v>
      </c>
      <c r="M5">
        <v>77184.704541666593</v>
      </c>
      <c r="N5">
        <v>67360.366666666669</v>
      </c>
      <c r="O5">
        <v>71436.885249999919</v>
      </c>
      <c r="P5">
        <v>75786.141666666721</v>
      </c>
      <c r="Q5">
        <v>78972.810416666704</v>
      </c>
      <c r="R5">
        <v>74150.31528666665</v>
      </c>
      <c r="S5">
        <v>78210.154229166656</v>
      </c>
      <c r="T5">
        <v>78001.713857500057</v>
      </c>
      <c r="U5">
        <v>78234.010416666628</v>
      </c>
      <c r="V5">
        <v>107873.3256566667</v>
      </c>
      <c r="W5">
        <v>79895.69041666665</v>
      </c>
      <c r="X5">
        <v>111731.15212666668</v>
      </c>
      <c r="Y5">
        <v>75628.895312499983</v>
      </c>
      <c r="Z5">
        <v>74870.942819999997</v>
      </c>
      <c r="AA5">
        <v>67226.666666666788</v>
      </c>
      <c r="AB5">
        <v>69296.916666666759</v>
      </c>
      <c r="AC5">
        <v>94653.00741666666</v>
      </c>
      <c r="AD5">
        <v>73067.509960000039</v>
      </c>
      <c r="AE5">
        <v>74332.062240000014</v>
      </c>
      <c r="AF5">
        <v>72230.104166666672</v>
      </c>
      <c r="AG5">
        <v>71827.082666666713</v>
      </c>
      <c r="AH5">
        <v>83048.679166666698</v>
      </c>
      <c r="AI5">
        <v>73568.985666666675</v>
      </c>
      <c r="AJ5">
        <v>76629.720561666647</v>
      </c>
      <c r="AK5">
        <v>71250.66666666673</v>
      </c>
      <c r="AL5">
        <v>82667.560041666715</v>
      </c>
      <c r="AM5">
        <v>77799.880186666676</v>
      </c>
      <c r="AN5">
        <v>75377.628266666696</v>
      </c>
      <c r="AO5">
        <v>83922.535416666738</v>
      </c>
      <c r="AP5">
        <v>72230.263749999998</v>
      </c>
      <c r="AQ5">
        <v>75061.778916666677</v>
      </c>
      <c r="AR5">
        <v>72913.474666666662</v>
      </c>
      <c r="AS5">
        <v>72865.536541666675</v>
      </c>
      <c r="AT5">
        <v>75580.307812499974</v>
      </c>
      <c r="AU5">
        <v>103015.96566666658</v>
      </c>
      <c r="AV5">
        <v>80744.008729166657</v>
      </c>
      <c r="AW5">
        <v>72073.335666666666</v>
      </c>
      <c r="AX5">
        <v>73214.305894999998</v>
      </c>
    </row>
    <row r="6" spans="1:50" x14ac:dyDescent="0.25">
      <c r="A6">
        <v>70281.391006666658</v>
      </c>
      <c r="B6">
        <v>95824.329541666681</v>
      </c>
      <c r="C6">
        <v>74461.839729166692</v>
      </c>
      <c r="D6">
        <v>76488.204041666671</v>
      </c>
      <c r="E6">
        <v>73976.767449999999</v>
      </c>
      <c r="F6">
        <v>75422.163734999966</v>
      </c>
      <c r="G6">
        <v>71741.768250000066</v>
      </c>
      <c r="H6">
        <v>77554.90889833332</v>
      </c>
      <c r="I6">
        <v>73352.07766666665</v>
      </c>
      <c r="J6">
        <v>74050.594906666665</v>
      </c>
      <c r="K6">
        <v>75055.132479166641</v>
      </c>
      <c r="L6">
        <v>71953.021504166638</v>
      </c>
      <c r="M6">
        <v>76095.19654166665</v>
      </c>
      <c r="N6">
        <v>67360.366666666669</v>
      </c>
      <c r="O6">
        <v>71436.885249999919</v>
      </c>
      <c r="P6">
        <v>70475.518226666652</v>
      </c>
      <c r="Q6">
        <v>73667.669666666668</v>
      </c>
      <c r="R6">
        <v>69933.921779999975</v>
      </c>
      <c r="S6">
        <v>77671.810229166702</v>
      </c>
      <c r="T6">
        <v>72957.338166666683</v>
      </c>
      <c r="U6">
        <v>78221.551885000037</v>
      </c>
      <c r="V6">
        <v>101468.18958333337</v>
      </c>
      <c r="W6">
        <v>74465.760416666686</v>
      </c>
      <c r="X6">
        <v>111731.15212666668</v>
      </c>
      <c r="Y6">
        <v>72902.34941666665</v>
      </c>
      <c r="Z6">
        <v>74472.510946666676</v>
      </c>
      <c r="AA6">
        <v>67226.666666666788</v>
      </c>
      <c r="AB6">
        <v>69296.916666666759</v>
      </c>
      <c r="AC6">
        <v>76909.964760000017</v>
      </c>
      <c r="AD6">
        <v>73067.509960000039</v>
      </c>
      <c r="AE6">
        <v>73407.548030000034</v>
      </c>
      <c r="AF6">
        <v>72230.104166666672</v>
      </c>
      <c r="AG6">
        <v>71827.082666666713</v>
      </c>
      <c r="AH6">
        <v>81543.611166666669</v>
      </c>
      <c r="AI6">
        <v>73568.985666666675</v>
      </c>
      <c r="AJ6">
        <v>69885.635886666656</v>
      </c>
      <c r="AK6">
        <v>71250.66666666673</v>
      </c>
      <c r="AL6">
        <v>75190.986501666615</v>
      </c>
      <c r="AM6">
        <v>77799.880186666676</v>
      </c>
      <c r="AN6">
        <v>72985.247279999996</v>
      </c>
      <c r="AO6">
        <v>80678.399041666649</v>
      </c>
      <c r="AP6">
        <v>72230.263749999998</v>
      </c>
      <c r="AQ6">
        <v>74824.125001666675</v>
      </c>
      <c r="AR6">
        <v>70174.042759999924</v>
      </c>
      <c r="AS6">
        <v>72865.536541666675</v>
      </c>
      <c r="AT6">
        <v>75580.307812499974</v>
      </c>
      <c r="AU6">
        <v>91595.277083333378</v>
      </c>
      <c r="AV6">
        <v>76708.5259766667</v>
      </c>
      <c r="AW6">
        <v>72073.335666666666</v>
      </c>
      <c r="AX6">
        <v>73214.305894999998</v>
      </c>
    </row>
    <row r="7" spans="1:50" x14ac:dyDescent="0.25">
      <c r="A7">
        <v>70281.391006666658</v>
      </c>
      <c r="B7">
        <v>95725.144541666697</v>
      </c>
      <c r="C7">
        <v>73387.562291666662</v>
      </c>
      <c r="D7">
        <v>71483.136059999975</v>
      </c>
      <c r="E7">
        <v>73976.767449999999</v>
      </c>
      <c r="F7">
        <v>75050.872826666644</v>
      </c>
      <c r="G7">
        <v>67744.913506666635</v>
      </c>
      <c r="H7">
        <v>75065.723386666621</v>
      </c>
      <c r="I7">
        <v>73352.07766666665</v>
      </c>
      <c r="J7">
        <v>74050.594906666665</v>
      </c>
      <c r="K7">
        <v>71381.346104166689</v>
      </c>
      <c r="L7">
        <v>71953.021504166638</v>
      </c>
      <c r="M7">
        <v>72920.355416666673</v>
      </c>
      <c r="N7">
        <v>67360.366666666669</v>
      </c>
      <c r="O7">
        <v>69837.472379999992</v>
      </c>
      <c r="P7">
        <v>70475.518226666652</v>
      </c>
      <c r="Q7">
        <v>71006.374541666693</v>
      </c>
      <c r="R7">
        <v>69933.921779999975</v>
      </c>
      <c r="S7">
        <v>74165.314464999945</v>
      </c>
      <c r="T7">
        <v>71028.542541666684</v>
      </c>
      <c r="U7">
        <v>71340.701822500021</v>
      </c>
      <c r="V7">
        <v>100046.55208333334</v>
      </c>
      <c r="W7">
        <v>74465.760416666686</v>
      </c>
      <c r="X7">
        <v>111731.15212666668</v>
      </c>
      <c r="Y7">
        <v>71942.306586666629</v>
      </c>
      <c r="Z7">
        <v>71831.905666666687</v>
      </c>
      <c r="AA7">
        <v>67226.666666666788</v>
      </c>
      <c r="AB7">
        <v>69095.499007499995</v>
      </c>
      <c r="AC7">
        <v>76909.964760000017</v>
      </c>
      <c r="AD7">
        <v>73067.509960000039</v>
      </c>
      <c r="AE7">
        <v>72971.870946666677</v>
      </c>
      <c r="AF7">
        <v>72230.104166666672</v>
      </c>
      <c r="AG7">
        <v>71827.082666666713</v>
      </c>
      <c r="AH7">
        <v>80719.916291666639</v>
      </c>
      <c r="AI7">
        <v>71878.126519999976</v>
      </c>
      <c r="AJ7">
        <v>69885.635886666656</v>
      </c>
      <c r="AK7">
        <v>71250.66666666673</v>
      </c>
      <c r="AL7">
        <v>75190.986501666615</v>
      </c>
      <c r="AM7">
        <v>77799.880186666676</v>
      </c>
      <c r="AN7">
        <v>68148.370134166646</v>
      </c>
      <c r="AO7">
        <v>76839.163729166714</v>
      </c>
      <c r="AP7">
        <v>72230.263749999998</v>
      </c>
      <c r="AQ7">
        <v>73325.016286666665</v>
      </c>
      <c r="AR7">
        <v>67577.150229166655</v>
      </c>
      <c r="AS7">
        <v>72865.536541666675</v>
      </c>
      <c r="AT7">
        <v>74631.912854166672</v>
      </c>
      <c r="AU7">
        <v>87235.391666666663</v>
      </c>
      <c r="AV7">
        <v>73925.828604166658</v>
      </c>
      <c r="AW7">
        <v>72073.335666666666</v>
      </c>
      <c r="AX7">
        <v>65577.916666666802</v>
      </c>
    </row>
    <row r="8" spans="1:50" x14ac:dyDescent="0.25">
      <c r="A8">
        <v>68368.166666666773</v>
      </c>
      <c r="B8">
        <v>89440.207259999981</v>
      </c>
      <c r="C8">
        <v>73133.961786666652</v>
      </c>
      <c r="D8">
        <v>71483.136059999975</v>
      </c>
      <c r="E8">
        <v>73976.767449999999</v>
      </c>
      <c r="F8">
        <v>70684.605239999975</v>
      </c>
      <c r="G8">
        <v>67744.913506666635</v>
      </c>
      <c r="H8">
        <v>72443.074666666696</v>
      </c>
      <c r="I8">
        <v>73352.07766666665</v>
      </c>
      <c r="J8">
        <v>71347.776089999985</v>
      </c>
      <c r="K8">
        <v>71381.346104166689</v>
      </c>
      <c r="L8">
        <v>68908.702540000013</v>
      </c>
      <c r="M8">
        <v>72920.355416666673</v>
      </c>
      <c r="N8">
        <v>67360.366666666669</v>
      </c>
      <c r="O8">
        <v>69837.472379999992</v>
      </c>
      <c r="P8">
        <v>69619.654895000029</v>
      </c>
      <c r="Q8">
        <v>67763.378291666697</v>
      </c>
      <c r="R8">
        <v>67820.916666666788</v>
      </c>
      <c r="S8">
        <v>72967.688479166696</v>
      </c>
      <c r="T8">
        <v>71028.542541666684</v>
      </c>
      <c r="U8">
        <v>71340.701822500021</v>
      </c>
      <c r="V8">
        <v>95112.287666666642</v>
      </c>
      <c r="W8">
        <v>74465.760416666686</v>
      </c>
      <c r="X8">
        <v>111731.15212666668</v>
      </c>
      <c r="Y8">
        <v>69198.876354166656</v>
      </c>
      <c r="Z8">
        <v>71831.905666666687</v>
      </c>
      <c r="AA8">
        <v>66528.916666666788</v>
      </c>
      <c r="AB8">
        <v>69095.499007499995</v>
      </c>
      <c r="AC8">
        <v>76871.01079166666</v>
      </c>
      <c r="AD8">
        <v>73067.509960000039</v>
      </c>
      <c r="AE8">
        <v>72709.385979166662</v>
      </c>
      <c r="AF8">
        <v>72230.104166666672</v>
      </c>
      <c r="AG8">
        <v>71827.082666666713</v>
      </c>
      <c r="AH8">
        <v>78327.695781666684</v>
      </c>
      <c r="AI8">
        <v>65011.038666666667</v>
      </c>
      <c r="AJ8">
        <v>69885.635886666656</v>
      </c>
      <c r="AK8">
        <v>71250.66666666673</v>
      </c>
      <c r="AL8">
        <v>74177.511188333359</v>
      </c>
      <c r="AM8">
        <v>77770.470489999978</v>
      </c>
      <c r="AN8">
        <v>68148.370134166646</v>
      </c>
      <c r="AO8">
        <v>73934.558041666649</v>
      </c>
      <c r="AP8">
        <v>72230.263749999998</v>
      </c>
      <c r="AQ8">
        <v>73325.016286666665</v>
      </c>
      <c r="AR8">
        <v>67577.150229166655</v>
      </c>
      <c r="AS8">
        <v>72865.536541666675</v>
      </c>
      <c r="AT8">
        <v>70782.942416666658</v>
      </c>
      <c r="AU8">
        <v>87235.391666666663</v>
      </c>
      <c r="AV8">
        <v>71208.873999999996</v>
      </c>
      <c r="AW8">
        <v>70735.485666666689</v>
      </c>
      <c r="AX8">
        <v>65577.916666666802</v>
      </c>
    </row>
    <row r="9" spans="1:50" x14ac:dyDescent="0.25">
      <c r="A9">
        <v>65286.16666666681</v>
      </c>
      <c r="B9">
        <v>78439.631259999995</v>
      </c>
      <c r="C9">
        <v>73133.961786666652</v>
      </c>
      <c r="D9">
        <v>71483.136059999975</v>
      </c>
      <c r="E9">
        <v>67424.896166666673</v>
      </c>
      <c r="F9">
        <v>70684.605239999975</v>
      </c>
      <c r="G9">
        <v>67744.913506666635</v>
      </c>
      <c r="H9">
        <v>72443.074666666696</v>
      </c>
      <c r="I9">
        <v>73352.07766666665</v>
      </c>
      <c r="J9">
        <v>69615.387104999987</v>
      </c>
      <c r="K9">
        <v>71381.346104166689</v>
      </c>
      <c r="L9">
        <v>68908.702540000013</v>
      </c>
      <c r="M9">
        <v>71254.708604166677</v>
      </c>
      <c r="N9">
        <v>67360.366666666669</v>
      </c>
      <c r="O9">
        <v>69837.472379999992</v>
      </c>
      <c r="P9">
        <v>65200.315271666725</v>
      </c>
      <c r="Q9">
        <v>67763.378291666697</v>
      </c>
      <c r="R9">
        <v>67820.916666666788</v>
      </c>
      <c r="S9">
        <v>69585.855416666687</v>
      </c>
      <c r="T9">
        <v>70757.511916666685</v>
      </c>
      <c r="U9">
        <v>71340.701822500021</v>
      </c>
      <c r="V9">
        <v>95112.287666666642</v>
      </c>
      <c r="W9">
        <v>70000.570541666719</v>
      </c>
      <c r="X9">
        <v>111731.15212666668</v>
      </c>
      <c r="Y9">
        <v>69198.876354166656</v>
      </c>
      <c r="Z9">
        <v>70065.677666666685</v>
      </c>
      <c r="AA9">
        <v>66528.916666666788</v>
      </c>
      <c r="AB9">
        <v>69095.499007499995</v>
      </c>
      <c r="AC9">
        <v>71698.01541666672</v>
      </c>
      <c r="AD9">
        <v>73067.509960000039</v>
      </c>
      <c r="AE9">
        <v>72119.875</v>
      </c>
      <c r="AF9">
        <v>72230.104166666672</v>
      </c>
      <c r="AG9">
        <v>70987.544066666655</v>
      </c>
      <c r="AH9">
        <v>78104.164916666661</v>
      </c>
      <c r="AI9">
        <v>65011.038666666667</v>
      </c>
      <c r="AJ9">
        <v>69885.635886666656</v>
      </c>
      <c r="AK9">
        <v>71250.66666666673</v>
      </c>
      <c r="AL9">
        <v>74177.511188333359</v>
      </c>
      <c r="AM9">
        <v>67636.136256666694</v>
      </c>
      <c r="AN9">
        <v>68148.370134166646</v>
      </c>
      <c r="AO9">
        <v>73934.558041666649</v>
      </c>
      <c r="AP9">
        <v>68980.931459999978</v>
      </c>
      <c r="AQ9">
        <v>73325.016286666665</v>
      </c>
      <c r="AR9">
        <v>67577.150229166655</v>
      </c>
      <c r="AS9">
        <v>70642.642229166682</v>
      </c>
      <c r="AT9">
        <v>70782.942416666658</v>
      </c>
      <c r="AU9">
        <v>84816.041666666701</v>
      </c>
      <c r="AV9">
        <v>71208.873999999996</v>
      </c>
      <c r="AW9">
        <v>68592.076854166677</v>
      </c>
      <c r="AX9">
        <v>65577.916666666802</v>
      </c>
    </row>
    <row r="10" spans="1:50" x14ac:dyDescent="0.25">
      <c r="A10">
        <v>65286.16666666681</v>
      </c>
      <c r="B10">
        <v>78439.631259999995</v>
      </c>
      <c r="C10">
        <v>70587.565604166666</v>
      </c>
      <c r="D10">
        <v>71483.136059999975</v>
      </c>
      <c r="E10">
        <v>67424.896166666673</v>
      </c>
      <c r="F10">
        <v>67725.259676666668</v>
      </c>
      <c r="G10">
        <v>67744.913506666635</v>
      </c>
      <c r="H10">
        <v>72443.074666666696</v>
      </c>
      <c r="I10">
        <v>72377.983166666658</v>
      </c>
      <c r="J10">
        <v>69615.387104999987</v>
      </c>
      <c r="K10">
        <v>71381.346104166689</v>
      </c>
      <c r="L10">
        <v>68908.702540000013</v>
      </c>
      <c r="M10">
        <v>71254.708604166677</v>
      </c>
      <c r="N10">
        <v>67360.366666666669</v>
      </c>
      <c r="O10">
        <v>69837.472379999992</v>
      </c>
      <c r="P10">
        <v>65200.315271666725</v>
      </c>
      <c r="Q10">
        <v>67763.378291666697</v>
      </c>
      <c r="R10">
        <v>67820.916666666788</v>
      </c>
      <c r="S10">
        <v>69585.855416666687</v>
      </c>
      <c r="T10">
        <v>70757.511916666685</v>
      </c>
      <c r="U10">
        <v>71340.701822500021</v>
      </c>
      <c r="V10">
        <v>93974.444266666658</v>
      </c>
      <c r="W10">
        <v>70000.570541666719</v>
      </c>
      <c r="X10">
        <v>111731.15212666668</v>
      </c>
      <c r="Y10">
        <v>69198.876354166656</v>
      </c>
      <c r="Z10">
        <v>70065.677666666685</v>
      </c>
      <c r="AA10">
        <v>66528.916666666788</v>
      </c>
      <c r="AB10">
        <v>67396.838061666684</v>
      </c>
      <c r="AC10">
        <v>70177.549916666641</v>
      </c>
      <c r="AD10">
        <v>70986.661791666658</v>
      </c>
      <c r="AE10">
        <v>71282.979979166659</v>
      </c>
      <c r="AF10">
        <v>69532.291104166696</v>
      </c>
      <c r="AG10">
        <v>70987.544066666655</v>
      </c>
      <c r="AH10">
        <v>76908.998613333388</v>
      </c>
      <c r="AI10">
        <v>65011.038666666667</v>
      </c>
      <c r="AJ10">
        <v>69885.635886666656</v>
      </c>
      <c r="AK10">
        <v>71250.66666666673</v>
      </c>
      <c r="AL10">
        <v>74177.511188333359</v>
      </c>
      <c r="AM10">
        <v>67636.136256666694</v>
      </c>
      <c r="AN10">
        <v>68148.370134166646</v>
      </c>
      <c r="AO10">
        <v>73934.558041666649</v>
      </c>
      <c r="AP10">
        <v>68980.931459999978</v>
      </c>
      <c r="AQ10">
        <v>71442.023306666641</v>
      </c>
      <c r="AR10">
        <v>67577.150229166655</v>
      </c>
      <c r="AS10">
        <v>70642.642229166682</v>
      </c>
      <c r="AT10">
        <v>67211.748729166662</v>
      </c>
      <c r="AU10">
        <v>84816.041666666701</v>
      </c>
      <c r="AV10">
        <v>71208.873999999996</v>
      </c>
      <c r="AW10">
        <v>67826.659916666642</v>
      </c>
      <c r="AX10">
        <v>65577.916666666802</v>
      </c>
    </row>
    <row r="11" spans="1:50" x14ac:dyDescent="0.25">
      <c r="A11">
        <v>65286.16666666681</v>
      </c>
      <c r="B11">
        <v>77542.465541666737</v>
      </c>
      <c r="C11">
        <v>70587.565604166666</v>
      </c>
      <c r="D11">
        <v>70905.125769999999</v>
      </c>
      <c r="E11">
        <v>67424.896166666673</v>
      </c>
      <c r="F11">
        <v>67725.259676666668</v>
      </c>
      <c r="G11">
        <v>67744.913506666635</v>
      </c>
      <c r="H11">
        <v>72443.074666666696</v>
      </c>
      <c r="I11">
        <v>72377.983166666658</v>
      </c>
      <c r="J11">
        <v>69615.387104999987</v>
      </c>
      <c r="K11">
        <v>71381.346104166689</v>
      </c>
      <c r="L11">
        <v>68908.702540000013</v>
      </c>
      <c r="M11">
        <v>70689.852666666688</v>
      </c>
      <c r="N11">
        <v>70059.03641666667</v>
      </c>
      <c r="O11">
        <v>69837.472379999992</v>
      </c>
      <c r="P11">
        <v>65200.315271666725</v>
      </c>
      <c r="Q11">
        <v>67763.378291666697</v>
      </c>
      <c r="R11">
        <v>67820.916666666788</v>
      </c>
      <c r="S11">
        <v>68475.953541666677</v>
      </c>
      <c r="T11">
        <v>70757.511916666685</v>
      </c>
      <c r="U11">
        <v>71340.701822500021</v>
      </c>
      <c r="V11">
        <v>93974.444266666658</v>
      </c>
      <c r="W11">
        <v>70000.570541666719</v>
      </c>
      <c r="X11">
        <v>111731.15212666668</v>
      </c>
      <c r="Y11">
        <v>69198.876354166656</v>
      </c>
      <c r="Z11">
        <v>68872.402041666675</v>
      </c>
      <c r="AA11">
        <v>66528.916666666788</v>
      </c>
      <c r="AB11">
        <v>67396.838061666684</v>
      </c>
      <c r="AC11">
        <v>70177.549916666641</v>
      </c>
      <c r="AD11">
        <v>69857.32610416667</v>
      </c>
      <c r="AE11">
        <v>67231.616791666689</v>
      </c>
      <c r="AF11">
        <v>69532.291104166696</v>
      </c>
      <c r="AG11">
        <v>70987.544066666655</v>
      </c>
      <c r="AH11">
        <v>75380.66029166666</v>
      </c>
      <c r="AI11">
        <v>65011.038666666667</v>
      </c>
      <c r="AJ11">
        <v>67915.871776666667</v>
      </c>
      <c r="AK11">
        <v>69459.62079166669</v>
      </c>
      <c r="AL11">
        <v>73639.740276666707</v>
      </c>
      <c r="AM11">
        <v>67636.136256666694</v>
      </c>
      <c r="AN11">
        <v>68148.370134166646</v>
      </c>
      <c r="AO11">
        <v>73934.558041666649</v>
      </c>
      <c r="AP11">
        <v>68980.931459999978</v>
      </c>
      <c r="AQ11">
        <v>71442.023306666641</v>
      </c>
      <c r="AR11">
        <v>67532.568380000026</v>
      </c>
      <c r="AS11">
        <v>70642.642229166682</v>
      </c>
      <c r="AT11">
        <v>67211.748729166662</v>
      </c>
      <c r="AU11">
        <v>84816.041666666701</v>
      </c>
      <c r="AV11">
        <v>67525.363479166655</v>
      </c>
      <c r="AW11">
        <v>67826.659916666642</v>
      </c>
      <c r="AX11">
        <v>65577.916666666802</v>
      </c>
    </row>
    <row r="12" spans="1:50" x14ac:dyDescent="0.25">
      <c r="A12">
        <v>65286.16666666681</v>
      </c>
      <c r="B12">
        <v>71955.666541666695</v>
      </c>
      <c r="C12">
        <v>70242.780499999964</v>
      </c>
      <c r="D12">
        <v>69078.111744166672</v>
      </c>
      <c r="E12">
        <v>67424.896166666673</v>
      </c>
      <c r="F12">
        <v>67725.259676666668</v>
      </c>
      <c r="G12">
        <v>67744.913506666635</v>
      </c>
      <c r="H12">
        <v>72443.074666666696</v>
      </c>
      <c r="I12">
        <v>72377.983166666658</v>
      </c>
      <c r="J12">
        <v>69427.61679166666</v>
      </c>
      <c r="K12">
        <v>71381.346104166689</v>
      </c>
      <c r="L12">
        <v>68908.702540000013</v>
      </c>
      <c r="M12">
        <v>70632.486166666669</v>
      </c>
      <c r="N12">
        <v>70059.03641666667</v>
      </c>
      <c r="O12">
        <v>69837.472379999992</v>
      </c>
      <c r="P12">
        <v>65200.315271666725</v>
      </c>
      <c r="Q12">
        <v>67763.378291666697</v>
      </c>
      <c r="R12">
        <v>67820.916666666788</v>
      </c>
      <c r="S12">
        <v>68475.953541666677</v>
      </c>
      <c r="T12">
        <v>70757.511916666685</v>
      </c>
      <c r="U12">
        <v>71340.701822500021</v>
      </c>
      <c r="V12">
        <v>93974.444266666658</v>
      </c>
      <c r="W12">
        <v>70000.570541666719</v>
      </c>
      <c r="X12">
        <v>111731.15212666668</v>
      </c>
      <c r="Y12">
        <v>69198.876354166656</v>
      </c>
      <c r="Z12">
        <v>68638.145901666678</v>
      </c>
      <c r="AA12">
        <v>66528.916666666788</v>
      </c>
      <c r="AB12">
        <v>67396.838061666684</v>
      </c>
      <c r="AC12">
        <v>66731.899416666667</v>
      </c>
      <c r="AD12">
        <v>69857.32610416667</v>
      </c>
      <c r="AE12">
        <v>67231.616791666689</v>
      </c>
      <c r="AF12">
        <v>69532.291104166696</v>
      </c>
      <c r="AG12">
        <v>70987.544066666655</v>
      </c>
      <c r="AH12">
        <v>73436.287541666679</v>
      </c>
      <c r="AI12">
        <v>65011.038666666667</v>
      </c>
      <c r="AJ12">
        <v>67915.871776666667</v>
      </c>
      <c r="AK12">
        <v>69459.62079166669</v>
      </c>
      <c r="AL12">
        <v>72541.843973333293</v>
      </c>
      <c r="AM12">
        <v>67636.136256666694</v>
      </c>
      <c r="AN12">
        <v>68148.370134166646</v>
      </c>
      <c r="AO12">
        <v>68041.352479166686</v>
      </c>
      <c r="AP12">
        <v>68980.931459999978</v>
      </c>
      <c r="AQ12">
        <v>71442.023306666641</v>
      </c>
      <c r="AR12">
        <v>67532.568380000026</v>
      </c>
      <c r="AS12">
        <v>69887.250979166667</v>
      </c>
      <c r="AT12">
        <v>67211.748729166662</v>
      </c>
      <c r="AU12">
        <v>83111.343749999971</v>
      </c>
      <c r="AV12">
        <v>67525.363479166655</v>
      </c>
      <c r="AW12">
        <v>67826.659916666642</v>
      </c>
      <c r="AX12">
        <v>65577.916666666802</v>
      </c>
    </row>
    <row r="13" spans="1:50" x14ac:dyDescent="0.25">
      <c r="A13">
        <v>65286.16666666681</v>
      </c>
      <c r="B13">
        <v>69761.160017500006</v>
      </c>
      <c r="C13">
        <v>70242.780499999964</v>
      </c>
      <c r="D13">
        <v>69078.111744166672</v>
      </c>
      <c r="E13">
        <v>67424.896166666673</v>
      </c>
      <c r="F13">
        <v>67725.259676666668</v>
      </c>
      <c r="G13">
        <v>67744.913506666635</v>
      </c>
      <c r="H13">
        <v>72443.074666666696</v>
      </c>
      <c r="I13">
        <v>66974.388166666671</v>
      </c>
      <c r="J13">
        <v>69427.61679166666</v>
      </c>
      <c r="K13">
        <v>71381.346104166689</v>
      </c>
      <c r="L13">
        <v>68691.237041666667</v>
      </c>
      <c r="M13">
        <v>66413.748666666695</v>
      </c>
      <c r="N13">
        <v>68581.540291666679</v>
      </c>
      <c r="O13">
        <v>69837.472379999992</v>
      </c>
      <c r="P13">
        <v>65200.315271666725</v>
      </c>
      <c r="Q13">
        <v>67763.378291666697</v>
      </c>
      <c r="R13">
        <v>67820.916666666788</v>
      </c>
      <c r="S13">
        <v>68475.953541666677</v>
      </c>
      <c r="T13">
        <v>70757.511916666685</v>
      </c>
      <c r="U13">
        <v>71340.701822500021</v>
      </c>
      <c r="V13">
        <v>93974.444266666658</v>
      </c>
      <c r="W13">
        <v>67389.538794999971</v>
      </c>
      <c r="X13">
        <v>111731.15212666668</v>
      </c>
      <c r="Y13">
        <v>68456.274719999972</v>
      </c>
      <c r="Z13">
        <v>68638.145901666678</v>
      </c>
      <c r="AA13">
        <v>66528.916666666788</v>
      </c>
      <c r="AB13">
        <v>67396.838061666684</v>
      </c>
      <c r="AC13">
        <v>66731.899416666667</v>
      </c>
      <c r="AD13">
        <v>69857.32610416667</v>
      </c>
      <c r="AE13">
        <v>67231.616791666689</v>
      </c>
      <c r="AF13">
        <v>69532.291104166696</v>
      </c>
      <c r="AG13">
        <v>70987.544066666655</v>
      </c>
      <c r="AH13">
        <v>73436.287541666679</v>
      </c>
      <c r="AI13">
        <v>65011.038666666667</v>
      </c>
      <c r="AJ13">
        <v>67915.871776666667</v>
      </c>
      <c r="AK13">
        <v>69459.62079166669</v>
      </c>
      <c r="AL13">
        <v>72541.843973333293</v>
      </c>
      <c r="AM13">
        <v>67636.136256666694</v>
      </c>
      <c r="AN13">
        <v>68148.370134166646</v>
      </c>
      <c r="AO13">
        <v>68041.352479166686</v>
      </c>
      <c r="AP13">
        <v>68980.931459999978</v>
      </c>
      <c r="AQ13">
        <v>71442.023306666641</v>
      </c>
      <c r="AR13">
        <v>67532.568380000026</v>
      </c>
      <c r="AS13">
        <v>69887.250979166667</v>
      </c>
      <c r="AT13">
        <v>67211.748729166662</v>
      </c>
      <c r="AU13">
        <v>83111.343749999971</v>
      </c>
      <c r="AV13">
        <v>67525.363479166655</v>
      </c>
      <c r="AW13">
        <v>67826.659916666642</v>
      </c>
      <c r="AX13">
        <v>65577.916666666802</v>
      </c>
    </row>
    <row r="14" spans="1:50" x14ac:dyDescent="0.25">
      <c r="A14">
        <v>65286.16666666681</v>
      </c>
      <c r="B14">
        <v>69761.160017500006</v>
      </c>
      <c r="C14">
        <v>70242.780499999964</v>
      </c>
      <c r="D14">
        <v>69078.111744166672</v>
      </c>
      <c r="E14">
        <v>67424.896166666673</v>
      </c>
      <c r="F14">
        <v>67725.259676666668</v>
      </c>
      <c r="G14">
        <v>67744.913506666635</v>
      </c>
      <c r="H14">
        <v>72443.074666666696</v>
      </c>
      <c r="I14">
        <v>66974.388166666671</v>
      </c>
      <c r="J14">
        <v>69427.61679166666</v>
      </c>
      <c r="K14">
        <v>68216.91505999997</v>
      </c>
      <c r="L14">
        <v>68691.237041666667</v>
      </c>
      <c r="M14">
        <v>66413.748666666695</v>
      </c>
      <c r="N14">
        <v>68581.540291666679</v>
      </c>
      <c r="O14">
        <v>68363.279979166662</v>
      </c>
      <c r="P14">
        <v>65200.315271666725</v>
      </c>
      <c r="Q14">
        <v>67763.378291666697</v>
      </c>
      <c r="R14">
        <v>67820.916666666788</v>
      </c>
      <c r="S14">
        <v>68475.953541666677</v>
      </c>
      <c r="T14">
        <v>70757.511916666685</v>
      </c>
      <c r="U14">
        <v>70361.960039999991</v>
      </c>
      <c r="V14">
        <v>87081.949666666653</v>
      </c>
      <c r="W14">
        <v>67389.538794999971</v>
      </c>
      <c r="X14">
        <v>108250.05181</v>
      </c>
      <c r="Y14">
        <v>68166.60110416665</v>
      </c>
      <c r="Z14">
        <v>68638.145901666678</v>
      </c>
      <c r="AA14">
        <v>66528.916666666788</v>
      </c>
      <c r="AB14">
        <v>67396.838061666684</v>
      </c>
      <c r="AC14">
        <v>66731.899416666667</v>
      </c>
      <c r="AD14">
        <v>69857.32610416667</v>
      </c>
      <c r="AE14">
        <v>67231.616791666689</v>
      </c>
      <c r="AF14">
        <v>69532.291104166696</v>
      </c>
      <c r="AG14">
        <v>70987.544066666655</v>
      </c>
      <c r="AH14">
        <v>73436.287541666679</v>
      </c>
      <c r="AI14">
        <v>65011.038666666667</v>
      </c>
      <c r="AJ14">
        <v>67915.871776666667</v>
      </c>
      <c r="AK14">
        <v>69459.62079166669</v>
      </c>
      <c r="AL14">
        <v>72541.843973333293</v>
      </c>
      <c r="AM14">
        <v>67636.136256666694</v>
      </c>
      <c r="AN14">
        <v>65672.792041666689</v>
      </c>
      <c r="AO14">
        <v>68041.352479166686</v>
      </c>
      <c r="AP14">
        <v>68980.931459999978</v>
      </c>
      <c r="AQ14">
        <v>71442.023306666641</v>
      </c>
      <c r="AR14">
        <v>67532.568380000026</v>
      </c>
      <c r="AS14">
        <v>69887.250979166667</v>
      </c>
      <c r="AT14">
        <v>67211.748729166662</v>
      </c>
      <c r="AU14">
        <v>83048.084826666687</v>
      </c>
      <c r="AV14">
        <v>67525.363479166655</v>
      </c>
      <c r="AW14">
        <v>67826.659916666642</v>
      </c>
      <c r="AX14">
        <v>65577.916666666802</v>
      </c>
    </row>
    <row r="15" spans="1:50" x14ac:dyDescent="0.25">
      <c r="A15">
        <v>65286.16666666681</v>
      </c>
      <c r="B15">
        <v>69761.160017500006</v>
      </c>
      <c r="C15">
        <v>70242.780499999964</v>
      </c>
      <c r="D15">
        <v>69078.111744166672</v>
      </c>
      <c r="E15">
        <v>67424.896166666673</v>
      </c>
      <c r="F15">
        <v>67725.259676666668</v>
      </c>
      <c r="G15">
        <v>67744.913506666635</v>
      </c>
      <c r="H15">
        <v>72443.074666666696</v>
      </c>
      <c r="I15">
        <v>66974.388166666671</v>
      </c>
      <c r="J15">
        <v>69427.61679166666</v>
      </c>
      <c r="K15">
        <v>68216.91505999997</v>
      </c>
      <c r="L15">
        <v>68691.237041666667</v>
      </c>
      <c r="M15">
        <v>66413.748666666695</v>
      </c>
      <c r="N15">
        <v>68581.540291666679</v>
      </c>
      <c r="O15">
        <v>68363.279979166662</v>
      </c>
      <c r="P15">
        <v>65200.315271666725</v>
      </c>
      <c r="Q15">
        <v>67763.378291666697</v>
      </c>
      <c r="R15">
        <v>67820.916666666788</v>
      </c>
      <c r="S15">
        <v>68475.953541666677</v>
      </c>
      <c r="T15">
        <v>70757.511916666685</v>
      </c>
      <c r="U15">
        <v>70361.960039999991</v>
      </c>
      <c r="V15">
        <v>87081.949666666653</v>
      </c>
      <c r="W15">
        <v>67389.538794999971</v>
      </c>
      <c r="X15">
        <v>107571.2836666667</v>
      </c>
      <c r="Y15">
        <v>68166.60110416665</v>
      </c>
      <c r="Z15">
        <v>66866.29290666664</v>
      </c>
      <c r="AA15">
        <v>66528.916666666788</v>
      </c>
      <c r="AB15">
        <v>67396.838061666684</v>
      </c>
      <c r="AC15">
        <v>66731.899416666667</v>
      </c>
      <c r="AD15">
        <v>69857.32610416667</v>
      </c>
      <c r="AE15">
        <v>67231.616791666689</v>
      </c>
      <c r="AF15">
        <v>69532.291104166696</v>
      </c>
      <c r="AG15">
        <v>70987.544066666655</v>
      </c>
      <c r="AH15">
        <v>70767.917031666657</v>
      </c>
      <c r="AI15">
        <v>67604.328291666665</v>
      </c>
      <c r="AJ15">
        <v>67915.871776666667</v>
      </c>
      <c r="AK15">
        <v>69459.62079166669</v>
      </c>
      <c r="AL15">
        <v>72541.843973333293</v>
      </c>
      <c r="AM15">
        <v>70505.410041666633</v>
      </c>
      <c r="AN15">
        <v>65672.792041666689</v>
      </c>
      <c r="AO15">
        <v>68041.352479166686</v>
      </c>
      <c r="AP15">
        <v>68980.931459999978</v>
      </c>
      <c r="AQ15">
        <v>69413.540541666662</v>
      </c>
      <c r="AR15">
        <v>67532.568380000026</v>
      </c>
      <c r="AS15">
        <v>69887.250979166667</v>
      </c>
      <c r="AT15">
        <v>67211.748729166662</v>
      </c>
      <c r="AU15">
        <v>83048.084826666687</v>
      </c>
      <c r="AV15">
        <v>67525.363479166655</v>
      </c>
      <c r="AW15">
        <v>67826.659916666642</v>
      </c>
      <c r="AX15">
        <v>65577.916666666802</v>
      </c>
    </row>
    <row r="16" spans="1:50" x14ac:dyDescent="0.25">
      <c r="A16">
        <v>63168.804750000032</v>
      </c>
      <c r="B16">
        <v>69761.160017500006</v>
      </c>
      <c r="C16">
        <v>70242.780499999964</v>
      </c>
      <c r="D16">
        <v>69078.111744166672</v>
      </c>
      <c r="E16">
        <v>65985.740519999992</v>
      </c>
      <c r="F16">
        <v>67725.259676666668</v>
      </c>
      <c r="G16">
        <v>67744.913506666635</v>
      </c>
      <c r="H16">
        <v>72798.260479166667</v>
      </c>
      <c r="I16">
        <v>66974.388166666671</v>
      </c>
      <c r="J16">
        <v>69427.61679166666</v>
      </c>
      <c r="K16">
        <v>67659.485791666666</v>
      </c>
      <c r="L16">
        <v>68691.237041666667</v>
      </c>
      <c r="M16">
        <v>66413.748666666695</v>
      </c>
      <c r="N16">
        <v>68581.540291666679</v>
      </c>
      <c r="O16">
        <v>68363.279979166662</v>
      </c>
      <c r="P16">
        <v>65072.536697500014</v>
      </c>
      <c r="Q16">
        <v>67763.378291666697</v>
      </c>
      <c r="R16">
        <v>67820.916666666788</v>
      </c>
      <c r="S16">
        <v>68475.953541666677</v>
      </c>
      <c r="T16">
        <v>70757.511916666685</v>
      </c>
      <c r="U16">
        <v>70361.960039999991</v>
      </c>
      <c r="V16">
        <v>83165.790761666634</v>
      </c>
      <c r="W16">
        <v>67389.538794999971</v>
      </c>
      <c r="X16">
        <v>107571.2836666667</v>
      </c>
      <c r="Y16">
        <v>68166.60110416665</v>
      </c>
      <c r="Z16">
        <v>66866.29290666664</v>
      </c>
      <c r="AA16">
        <v>64585.916666666802</v>
      </c>
      <c r="AB16">
        <v>67396.838061666684</v>
      </c>
      <c r="AC16">
        <v>66731.899416666667</v>
      </c>
      <c r="AD16">
        <v>69857.32610416667</v>
      </c>
      <c r="AE16">
        <v>68175.031935000035</v>
      </c>
      <c r="AF16">
        <v>69532.291104166696</v>
      </c>
      <c r="AG16">
        <v>70987.544066666655</v>
      </c>
      <c r="AH16">
        <v>67305.341173333334</v>
      </c>
      <c r="AI16">
        <v>66819.12404000001</v>
      </c>
      <c r="AJ16">
        <v>67915.871776666667</v>
      </c>
      <c r="AK16">
        <v>69459.62079166669</v>
      </c>
      <c r="AL16">
        <v>67474.121666666659</v>
      </c>
      <c r="AM16">
        <v>70505.410041666633</v>
      </c>
      <c r="AN16">
        <v>65672.792041666689</v>
      </c>
      <c r="AO16">
        <v>68041.352479166686</v>
      </c>
      <c r="AP16">
        <v>70884.666666666744</v>
      </c>
      <c r="AQ16">
        <v>69413.540541666662</v>
      </c>
      <c r="AR16">
        <v>67532.568380000026</v>
      </c>
      <c r="AS16">
        <v>69887.250979166667</v>
      </c>
      <c r="AT16">
        <v>67211.748729166662</v>
      </c>
      <c r="AU16">
        <v>82752.85914666664</v>
      </c>
      <c r="AV16">
        <v>67525.363479166655</v>
      </c>
      <c r="AW16">
        <v>67826.659916666642</v>
      </c>
      <c r="AX16">
        <v>65577.916666666802</v>
      </c>
    </row>
    <row r="17" spans="1:50" x14ac:dyDescent="0.25">
      <c r="A17">
        <v>63168.804750000032</v>
      </c>
      <c r="B17">
        <v>69761.160017500006</v>
      </c>
      <c r="C17">
        <v>70184.471060000011</v>
      </c>
      <c r="D17">
        <v>69078.111744166672</v>
      </c>
      <c r="E17">
        <v>65985.740519999992</v>
      </c>
      <c r="F17">
        <v>67725.259676666668</v>
      </c>
      <c r="G17">
        <v>68934.166666666759</v>
      </c>
      <c r="H17">
        <v>72798.260479166667</v>
      </c>
      <c r="I17">
        <v>66974.388166666671</v>
      </c>
      <c r="J17">
        <v>69427.61679166666</v>
      </c>
      <c r="K17">
        <v>67659.485791666666</v>
      </c>
      <c r="L17">
        <v>68691.237041666667</v>
      </c>
      <c r="M17">
        <v>66413.748666666695</v>
      </c>
      <c r="N17">
        <v>66745.123265000017</v>
      </c>
      <c r="O17">
        <v>68363.279979166662</v>
      </c>
      <c r="P17">
        <v>64354.551679166638</v>
      </c>
      <c r="Q17">
        <v>67763.378291666697</v>
      </c>
      <c r="R17">
        <v>68586.166666666773</v>
      </c>
      <c r="S17">
        <v>68475.953541666677</v>
      </c>
      <c r="T17">
        <v>70757.511916666685</v>
      </c>
      <c r="U17">
        <v>70361.960039999991</v>
      </c>
      <c r="V17">
        <v>73348.458407499988</v>
      </c>
      <c r="W17">
        <v>67389.538794999971</v>
      </c>
      <c r="X17">
        <v>106280.66666666648</v>
      </c>
      <c r="Y17">
        <v>68166.60110416665</v>
      </c>
      <c r="Z17">
        <v>66866.29290666664</v>
      </c>
      <c r="AA17">
        <v>64585.916666666802</v>
      </c>
      <c r="AB17">
        <v>67396.838061666684</v>
      </c>
      <c r="AC17">
        <v>66731.899416666667</v>
      </c>
      <c r="AD17">
        <v>69857.32610416667</v>
      </c>
      <c r="AE17">
        <v>68175.031935000035</v>
      </c>
      <c r="AF17">
        <v>69532.291104166696</v>
      </c>
      <c r="AG17">
        <v>70987.544066666655</v>
      </c>
      <c r="AH17">
        <v>67305.341173333334</v>
      </c>
      <c r="AI17">
        <v>66819.12404000001</v>
      </c>
      <c r="AJ17">
        <v>69314.370106666654</v>
      </c>
      <c r="AK17">
        <v>69459.62079166669</v>
      </c>
      <c r="AL17">
        <v>67474.121666666659</v>
      </c>
      <c r="AM17">
        <v>70505.410041666633</v>
      </c>
      <c r="AN17">
        <v>65672.792041666689</v>
      </c>
      <c r="AO17">
        <v>68041.352479166686</v>
      </c>
      <c r="AP17">
        <v>70884.666666666744</v>
      </c>
      <c r="AQ17">
        <v>69413.540541666662</v>
      </c>
      <c r="AR17">
        <v>67532.568380000026</v>
      </c>
      <c r="AS17">
        <v>69887.250979166667</v>
      </c>
      <c r="AT17">
        <v>67211.748729166662</v>
      </c>
      <c r="AU17">
        <v>82752.85914666664</v>
      </c>
      <c r="AV17">
        <v>67525.363479166655</v>
      </c>
      <c r="AW17">
        <v>67826.659916666642</v>
      </c>
      <c r="AX17">
        <v>65577.916666666802</v>
      </c>
    </row>
    <row r="18" spans="1:50" x14ac:dyDescent="0.25">
      <c r="A18">
        <v>63168.804750000032</v>
      </c>
      <c r="B18">
        <v>69761.160017500006</v>
      </c>
      <c r="C18">
        <v>70184.471060000011</v>
      </c>
      <c r="D18">
        <v>69078.111744166672</v>
      </c>
      <c r="E18">
        <v>65985.740519999992</v>
      </c>
      <c r="F18">
        <v>68486.311176666641</v>
      </c>
      <c r="G18">
        <v>69698.685354166679</v>
      </c>
      <c r="H18">
        <v>72798.260479166667</v>
      </c>
      <c r="I18">
        <v>66974.388166666671</v>
      </c>
      <c r="J18">
        <v>69427.61679166666</v>
      </c>
      <c r="K18">
        <v>67659.485791666666</v>
      </c>
      <c r="L18">
        <v>68691.237041666667</v>
      </c>
      <c r="M18">
        <v>66413.748666666695</v>
      </c>
      <c r="N18">
        <v>66745.123265000017</v>
      </c>
      <c r="O18">
        <v>68363.279979166662</v>
      </c>
      <c r="P18">
        <v>64354.551679166638</v>
      </c>
      <c r="Q18">
        <v>67962.640963333339</v>
      </c>
      <c r="R18">
        <v>68586.166666666773</v>
      </c>
      <c r="S18">
        <v>67718.887791666668</v>
      </c>
      <c r="T18">
        <v>73047.14522166668</v>
      </c>
      <c r="U18">
        <v>70361.960039999991</v>
      </c>
      <c r="V18">
        <v>71715.043827499976</v>
      </c>
      <c r="W18">
        <v>67389.538794999971</v>
      </c>
      <c r="X18">
        <v>104333.97379166669</v>
      </c>
      <c r="Y18">
        <v>68166.60110416665</v>
      </c>
      <c r="Z18">
        <v>66297.284051666662</v>
      </c>
      <c r="AA18">
        <v>64585.916666666802</v>
      </c>
      <c r="AB18">
        <v>67634.26969666667</v>
      </c>
      <c r="AC18">
        <v>66731.899416666667</v>
      </c>
      <c r="AD18">
        <v>69857.32610416667</v>
      </c>
      <c r="AE18">
        <v>68175.031935000035</v>
      </c>
      <c r="AF18">
        <v>71743.036426666673</v>
      </c>
      <c r="AG18">
        <v>70987.544066666655</v>
      </c>
      <c r="AH18">
        <v>67305.341173333334</v>
      </c>
      <c r="AI18">
        <v>66819.12404000001</v>
      </c>
      <c r="AJ18">
        <v>68403.202746666677</v>
      </c>
      <c r="AK18">
        <v>69459.62079166669</v>
      </c>
      <c r="AL18">
        <v>67474.121666666659</v>
      </c>
      <c r="AM18">
        <v>69865.656179999991</v>
      </c>
      <c r="AN18">
        <v>65672.792041666689</v>
      </c>
      <c r="AO18">
        <v>68041.352479166686</v>
      </c>
      <c r="AP18">
        <v>69721.754470000014</v>
      </c>
      <c r="AQ18">
        <v>69413.540541666662</v>
      </c>
      <c r="AR18">
        <v>67585.941466666642</v>
      </c>
      <c r="AS18">
        <v>69887.250979166667</v>
      </c>
      <c r="AT18">
        <v>68774.21567166668</v>
      </c>
      <c r="AU18">
        <v>82752.85914666664</v>
      </c>
      <c r="AV18">
        <v>67525.363479166655</v>
      </c>
      <c r="AW18">
        <v>67921.847166666674</v>
      </c>
      <c r="AX18">
        <v>67753.144</v>
      </c>
    </row>
    <row r="19" spans="1:50" x14ac:dyDescent="0.25">
      <c r="A19">
        <v>63168.804750000032</v>
      </c>
      <c r="B19">
        <v>69761.160017500006</v>
      </c>
      <c r="C19">
        <v>70184.471060000011</v>
      </c>
      <c r="D19">
        <v>69078.111744166672</v>
      </c>
      <c r="E19">
        <v>65985.740519999992</v>
      </c>
      <c r="F19">
        <v>68486.311176666641</v>
      </c>
      <c r="G19">
        <v>67048.679916666661</v>
      </c>
      <c r="H19">
        <v>72798.260479166667</v>
      </c>
      <c r="I19">
        <v>66974.388166666671</v>
      </c>
      <c r="J19">
        <v>69427.61679166666</v>
      </c>
      <c r="K19">
        <v>67659.485791666666</v>
      </c>
      <c r="L19">
        <v>68691.237041666667</v>
      </c>
      <c r="M19">
        <v>66413.748666666695</v>
      </c>
      <c r="N19">
        <v>66745.123265000017</v>
      </c>
      <c r="O19">
        <v>68363.279979166662</v>
      </c>
      <c r="P19">
        <v>64354.551679166638</v>
      </c>
      <c r="Q19">
        <v>67962.640963333339</v>
      </c>
      <c r="R19">
        <v>68586.166666666773</v>
      </c>
      <c r="S19">
        <v>67718.887791666668</v>
      </c>
      <c r="T19">
        <v>73047.14522166668</v>
      </c>
      <c r="U19">
        <v>70345.957791666704</v>
      </c>
      <c r="V19">
        <v>71715.043827499976</v>
      </c>
      <c r="W19">
        <v>67389.538794999971</v>
      </c>
      <c r="X19">
        <v>102201.66825</v>
      </c>
      <c r="Y19">
        <v>68166.60110416665</v>
      </c>
      <c r="Z19">
        <v>66161.916666666802</v>
      </c>
      <c r="AA19">
        <v>64585.916666666802</v>
      </c>
      <c r="AB19">
        <v>67634.26969666667</v>
      </c>
      <c r="AC19">
        <v>66731.899416666667</v>
      </c>
      <c r="AD19">
        <v>69857.32610416667</v>
      </c>
      <c r="AE19">
        <v>68175.031935000035</v>
      </c>
      <c r="AF19">
        <v>71215.277160000012</v>
      </c>
      <c r="AG19">
        <v>68109.995666666669</v>
      </c>
      <c r="AH19">
        <v>67305.341173333334</v>
      </c>
      <c r="AI19">
        <v>66819.12404000001</v>
      </c>
      <c r="AJ19">
        <v>68403.202746666677</v>
      </c>
      <c r="AK19">
        <v>69459.62079166669</v>
      </c>
      <c r="AL19">
        <v>67474.121666666659</v>
      </c>
      <c r="AM19">
        <v>69865.656179999991</v>
      </c>
      <c r="AN19">
        <v>65672.792041666689</v>
      </c>
      <c r="AO19">
        <v>68041.352479166686</v>
      </c>
      <c r="AP19">
        <v>69721.754470000014</v>
      </c>
      <c r="AQ19">
        <v>68917.053041666688</v>
      </c>
      <c r="AR19">
        <v>67585.941466666642</v>
      </c>
      <c r="AS19">
        <v>69887.250979166667</v>
      </c>
      <c r="AT19">
        <v>68774.21567166668</v>
      </c>
      <c r="AU19">
        <v>80252.493687500028</v>
      </c>
      <c r="AV19">
        <v>67525.363479166655</v>
      </c>
      <c r="AW19">
        <v>67921.847166666674</v>
      </c>
      <c r="AX19">
        <v>67753.144</v>
      </c>
    </row>
    <row r="20" spans="1:50" x14ac:dyDescent="0.25">
      <c r="A20">
        <v>63168.804750000032</v>
      </c>
      <c r="B20">
        <v>69761.160017500006</v>
      </c>
      <c r="C20">
        <v>69966.536059999984</v>
      </c>
      <c r="D20">
        <v>69078.111744166672</v>
      </c>
      <c r="E20">
        <v>65985.740519999992</v>
      </c>
      <c r="F20">
        <v>68486.311176666641</v>
      </c>
      <c r="G20">
        <v>67048.679916666661</v>
      </c>
      <c r="H20">
        <v>72798.260479166667</v>
      </c>
      <c r="I20">
        <v>66974.388166666671</v>
      </c>
      <c r="J20">
        <v>71223.795419999966</v>
      </c>
      <c r="K20">
        <v>67659.485791666666</v>
      </c>
      <c r="L20">
        <v>68691.237041666667</v>
      </c>
      <c r="M20">
        <v>66413.748666666695</v>
      </c>
      <c r="N20">
        <v>66745.123265000017</v>
      </c>
      <c r="O20">
        <v>68363.279979166662</v>
      </c>
      <c r="P20">
        <v>64354.551679166638</v>
      </c>
      <c r="Q20">
        <v>67962.640963333339</v>
      </c>
      <c r="R20">
        <v>65688.166666666817</v>
      </c>
      <c r="S20">
        <v>67718.887791666668</v>
      </c>
      <c r="T20">
        <v>69999.994229166667</v>
      </c>
      <c r="U20">
        <v>70345.957791666704</v>
      </c>
      <c r="V20">
        <v>71715.043827499976</v>
      </c>
      <c r="W20">
        <v>67389.538794999971</v>
      </c>
      <c r="X20">
        <v>101380.71516666669</v>
      </c>
      <c r="Y20">
        <v>68207.898109999995</v>
      </c>
      <c r="Z20">
        <v>66161.916666666802</v>
      </c>
      <c r="AA20">
        <v>64585.916666666802</v>
      </c>
      <c r="AB20">
        <v>67634.26969666667</v>
      </c>
      <c r="AC20">
        <v>66731.899416666667</v>
      </c>
      <c r="AD20">
        <v>69721.289519999991</v>
      </c>
      <c r="AE20">
        <v>65517.577653333385</v>
      </c>
      <c r="AF20">
        <v>71215.277160000012</v>
      </c>
      <c r="AG20">
        <v>68109.995666666669</v>
      </c>
      <c r="AH20">
        <v>67305.341173333334</v>
      </c>
      <c r="AI20">
        <v>66819.12404000001</v>
      </c>
      <c r="AJ20">
        <v>68403.202746666677</v>
      </c>
      <c r="AK20">
        <v>69459.62079166669</v>
      </c>
      <c r="AL20">
        <v>67474.121666666659</v>
      </c>
      <c r="AM20">
        <v>69865.656179999991</v>
      </c>
      <c r="AN20">
        <v>65672.792041666689</v>
      </c>
      <c r="AO20">
        <v>70980.218791666644</v>
      </c>
      <c r="AP20">
        <v>69721.754470000014</v>
      </c>
      <c r="AQ20">
        <v>68053.666666666773</v>
      </c>
      <c r="AR20">
        <v>67585.941466666642</v>
      </c>
      <c r="AS20">
        <v>70846.916666666744</v>
      </c>
      <c r="AT20">
        <v>68774.21567166668</v>
      </c>
      <c r="AU20">
        <v>80252.493687500028</v>
      </c>
      <c r="AV20">
        <v>71005.047540000058</v>
      </c>
      <c r="AW20">
        <v>67921.847166666674</v>
      </c>
      <c r="AX20">
        <v>67753.144</v>
      </c>
    </row>
    <row r="21" spans="1:50" x14ac:dyDescent="0.25">
      <c r="A21">
        <v>63168.804750000032</v>
      </c>
      <c r="B21">
        <v>69761.160017500006</v>
      </c>
      <c r="C21">
        <v>68742.863780000014</v>
      </c>
      <c r="D21">
        <v>69078.111744166672</v>
      </c>
      <c r="E21">
        <v>65985.740519999992</v>
      </c>
      <c r="F21">
        <v>68486.311176666641</v>
      </c>
      <c r="G21">
        <v>67048.679916666661</v>
      </c>
      <c r="H21">
        <v>72798.260479166667</v>
      </c>
      <c r="I21">
        <v>66974.388166666671</v>
      </c>
      <c r="J21">
        <v>69087.739426666623</v>
      </c>
      <c r="K21">
        <v>67659.485791666666</v>
      </c>
      <c r="L21">
        <v>68691.237041666667</v>
      </c>
      <c r="M21">
        <v>66413.748666666695</v>
      </c>
      <c r="N21">
        <v>66745.123265000017</v>
      </c>
      <c r="O21">
        <v>68363.279979166662</v>
      </c>
      <c r="P21">
        <v>64354.551679166638</v>
      </c>
      <c r="Q21">
        <v>67962.640963333339</v>
      </c>
      <c r="R21">
        <v>65688.166666666817</v>
      </c>
      <c r="S21">
        <v>67718.887791666668</v>
      </c>
      <c r="T21">
        <v>69999.994229166667</v>
      </c>
      <c r="U21">
        <v>70345.957791666704</v>
      </c>
      <c r="V21">
        <v>71715.043827499976</v>
      </c>
      <c r="W21">
        <v>67389.538794999971</v>
      </c>
      <c r="X21">
        <v>101380.71516666669</v>
      </c>
      <c r="Y21">
        <v>68207.898109999995</v>
      </c>
      <c r="Z21">
        <v>66161.916666666802</v>
      </c>
      <c r="AA21">
        <v>64585.916666666802</v>
      </c>
      <c r="AB21">
        <v>67634.26969666667</v>
      </c>
      <c r="AC21">
        <v>66731.899416666667</v>
      </c>
      <c r="AD21">
        <v>69721.289519999991</v>
      </c>
      <c r="AE21">
        <v>65517.577653333385</v>
      </c>
      <c r="AF21">
        <v>71215.277160000012</v>
      </c>
      <c r="AG21">
        <v>68109.995666666669</v>
      </c>
      <c r="AH21">
        <v>67305.341173333334</v>
      </c>
      <c r="AI21">
        <v>66819.12404000001</v>
      </c>
      <c r="AJ21">
        <v>68403.202746666677</v>
      </c>
      <c r="AK21">
        <v>70361.148791666681</v>
      </c>
      <c r="AL21">
        <v>67474.121666666659</v>
      </c>
      <c r="AM21">
        <v>69865.656179999991</v>
      </c>
      <c r="AN21">
        <v>65672.792041666689</v>
      </c>
      <c r="AO21">
        <v>65951.158916666638</v>
      </c>
      <c r="AP21">
        <v>69721.754470000014</v>
      </c>
      <c r="AQ21">
        <v>68053.666666666773</v>
      </c>
      <c r="AR21">
        <v>68037.387166666696</v>
      </c>
      <c r="AS21">
        <v>70846.916666666744</v>
      </c>
      <c r="AT21">
        <v>68159.430166666702</v>
      </c>
      <c r="AU21">
        <v>80252.493687500028</v>
      </c>
      <c r="AV21">
        <v>70362.884041666621</v>
      </c>
      <c r="AW21">
        <v>67921.847166666674</v>
      </c>
      <c r="AX21">
        <v>67753.144</v>
      </c>
    </row>
    <row r="22" spans="1:50" x14ac:dyDescent="0.25">
      <c r="A22">
        <v>63168.804750000032</v>
      </c>
      <c r="B22">
        <v>70108.78247999998</v>
      </c>
      <c r="C22">
        <v>68742.863780000014</v>
      </c>
      <c r="D22">
        <v>69078.111744166672</v>
      </c>
      <c r="E22">
        <v>65985.740519999992</v>
      </c>
      <c r="F22">
        <v>69143.956229166666</v>
      </c>
      <c r="G22">
        <v>67048.679916666661</v>
      </c>
      <c r="H22">
        <v>72668.398284166673</v>
      </c>
      <c r="I22">
        <v>68814.845791666667</v>
      </c>
      <c r="J22">
        <v>69087.739426666623</v>
      </c>
      <c r="K22">
        <v>67659.485791666666</v>
      </c>
      <c r="L22">
        <v>68691.237041666667</v>
      </c>
      <c r="M22">
        <v>66413.748666666695</v>
      </c>
      <c r="N22">
        <v>66222.73516666668</v>
      </c>
      <c r="O22">
        <v>68363.279979166662</v>
      </c>
      <c r="P22">
        <v>64354.551679166638</v>
      </c>
      <c r="Q22">
        <v>70370.959869999991</v>
      </c>
      <c r="R22">
        <v>65688.166666666817</v>
      </c>
      <c r="S22">
        <v>67718.887791666668</v>
      </c>
      <c r="T22">
        <v>66153.111916666661</v>
      </c>
      <c r="U22">
        <v>70345.957791666704</v>
      </c>
      <c r="V22">
        <v>71715.043827499976</v>
      </c>
      <c r="W22">
        <v>71760.985386666624</v>
      </c>
      <c r="X22">
        <v>101380.71516666669</v>
      </c>
      <c r="Y22">
        <v>68207.898109999995</v>
      </c>
      <c r="Z22">
        <v>66161.916666666802</v>
      </c>
      <c r="AA22">
        <v>64585.916666666802</v>
      </c>
      <c r="AB22">
        <v>68621.782460000002</v>
      </c>
      <c r="AC22">
        <v>66731.899416666667</v>
      </c>
      <c r="AD22">
        <v>69721.289519999991</v>
      </c>
      <c r="AE22">
        <v>65517.577653333385</v>
      </c>
      <c r="AF22">
        <v>70731.041893333284</v>
      </c>
      <c r="AG22">
        <v>67624.894207500009</v>
      </c>
      <c r="AH22">
        <v>67305.341173333334</v>
      </c>
      <c r="AI22">
        <v>66819.12404000001</v>
      </c>
      <c r="AJ22">
        <v>68359.051306666675</v>
      </c>
      <c r="AK22">
        <v>70361.148791666681</v>
      </c>
      <c r="AL22">
        <v>67474.121666666659</v>
      </c>
      <c r="AM22">
        <v>69865.656179999991</v>
      </c>
      <c r="AN22">
        <v>69008.166666666773</v>
      </c>
      <c r="AO22">
        <v>65951.158916666638</v>
      </c>
      <c r="AP22">
        <v>69721.754470000014</v>
      </c>
      <c r="AQ22">
        <v>68053.666666666773</v>
      </c>
      <c r="AR22">
        <v>68037.387166666696</v>
      </c>
      <c r="AS22">
        <v>70846.916666666744</v>
      </c>
      <c r="AT22">
        <v>68159.430166666702</v>
      </c>
      <c r="AU22">
        <v>80252.493687500028</v>
      </c>
      <c r="AV22">
        <v>70362.884041666621</v>
      </c>
      <c r="AW22">
        <v>67921.847166666674</v>
      </c>
      <c r="AX22">
        <v>67147.332485000006</v>
      </c>
    </row>
    <row r="24" spans="1:50" x14ac:dyDescent="0.25">
      <c r="A24">
        <f>MIN(_20bees20iter15foodx50[Test 1])</f>
        <v>63168.804750000032</v>
      </c>
      <c r="B24">
        <f>MIN(_20bees20iter15foodx50[Test 2])</f>
        <v>69761.160017500006</v>
      </c>
      <c r="C24">
        <f>MIN(_20bees20iter15foodx50[Test 3])</f>
        <v>68742.863780000014</v>
      </c>
      <c r="D24">
        <f>MIN(_20bees20iter15foodx50[Test 4])</f>
        <v>69078.111744166672</v>
      </c>
      <c r="E24">
        <f>MIN(_20bees20iter15foodx50[Test 5])</f>
        <v>65985.740519999992</v>
      </c>
      <c r="F24">
        <f>MIN(_20bees20iter15foodx50[Test 6])</f>
        <v>67725.259676666668</v>
      </c>
      <c r="G24">
        <f>MIN(_20bees20iter15foodx50[Test 7])</f>
        <v>67048.679916666661</v>
      </c>
      <c r="H24">
        <f>MIN(_20bees20iter15foodx50[Test 8])</f>
        <v>72443.074666666696</v>
      </c>
      <c r="I24">
        <f>MIN(_20bees20iter15foodx50[Test 9])</f>
        <v>66974.388166666671</v>
      </c>
      <c r="J24">
        <f>MIN(_20bees20iter15foodx50[Test 10])</f>
        <v>69087.739426666623</v>
      </c>
      <c r="K24">
        <f>MIN(_20bees20iter15foodx50[Test 11])</f>
        <v>67659.485791666666</v>
      </c>
      <c r="L24">
        <f>MIN(_20bees20iter15foodx50[Test 12])</f>
        <v>68691.237041666667</v>
      </c>
      <c r="M24">
        <f>MIN(_20bees20iter15foodx50[Test 13])</f>
        <v>66413.748666666695</v>
      </c>
      <c r="N24">
        <f>MIN(_20bees20iter15foodx50[Test 14])</f>
        <v>66222.73516666668</v>
      </c>
      <c r="O24">
        <f>MIN(_20bees20iter15foodx50[Test 15])</f>
        <v>68363.279979166662</v>
      </c>
      <c r="P24">
        <f>MIN(_20bees20iter15foodx50[Test 16])</f>
        <v>64354.551679166638</v>
      </c>
      <c r="Q24">
        <f>MIN(_20bees20iter15foodx50[Test 17])</f>
        <v>67763.378291666697</v>
      </c>
      <c r="R24">
        <f>MIN(_20bees20iter15foodx50[Test 18])</f>
        <v>65688.166666666817</v>
      </c>
      <c r="S24">
        <f>MIN(_20bees20iter15foodx50[Test 19])</f>
        <v>67718.887791666668</v>
      </c>
      <c r="T24">
        <f>MIN(_20bees20iter15foodx50[Test 20])</f>
        <v>66153.111916666661</v>
      </c>
      <c r="U24">
        <f>MIN(_20bees20iter15foodx50[Test 21])</f>
        <v>70345.957791666704</v>
      </c>
      <c r="V24">
        <f>MIN(_20bees20iter15foodx50[Test 22])</f>
        <v>71715.043827499976</v>
      </c>
      <c r="W24">
        <f>MIN(_20bees20iter15foodx50[Test 23])</f>
        <v>67389.538794999971</v>
      </c>
      <c r="X24">
        <f>MIN(_20bees20iter15foodx50[Test 24])</f>
        <v>101380.71516666669</v>
      </c>
      <c r="Y24">
        <f>MIN(_20bees20iter15foodx50[Test 25])</f>
        <v>68166.60110416665</v>
      </c>
      <c r="Z24">
        <f>MIN(_20bees20iter15foodx50[Test 26])</f>
        <v>66161.916666666802</v>
      </c>
      <c r="AA24">
        <f>MIN(_20bees20iter15foodx50[Test 27])</f>
        <v>64585.916666666802</v>
      </c>
      <c r="AB24">
        <f>MIN(_20bees20iter15foodx50[Test 28])</f>
        <v>67396.838061666684</v>
      </c>
      <c r="AC24">
        <f>MIN(_20bees20iter15foodx50[Test 29])</f>
        <v>66731.899416666667</v>
      </c>
      <c r="AD24">
        <f>MIN(_20bees20iter15foodx50[Test 30])</f>
        <v>69721.289519999991</v>
      </c>
      <c r="AE24">
        <f>MIN(_20bees20iter15foodx50[Test 31])</f>
        <v>65517.577653333385</v>
      </c>
      <c r="AF24">
        <f>MIN(_20bees20iter15foodx50[Test 32])</f>
        <v>69532.291104166696</v>
      </c>
      <c r="AG24">
        <f>MIN(_20bees20iter15foodx50[Test 33])</f>
        <v>67624.894207500009</v>
      </c>
      <c r="AH24">
        <f>MIN(_20bees20iter15foodx50[Test 34])</f>
        <v>67305.341173333334</v>
      </c>
      <c r="AI24">
        <f>MIN(_20bees20iter15foodx50[Test 35])</f>
        <v>65011.038666666667</v>
      </c>
      <c r="AJ24">
        <f>MIN(_20bees20iter15foodx50[Test 36])</f>
        <v>67915.871776666667</v>
      </c>
      <c r="AK24">
        <f>MIN(_20bees20iter15foodx50[Test 37])</f>
        <v>69459.62079166669</v>
      </c>
      <c r="AL24">
        <f>MIN(_20bees20iter15foodx50[Test 38])</f>
        <v>67474.121666666659</v>
      </c>
      <c r="AM24">
        <f>MIN(_20bees20iter15foodx50[Test 39])</f>
        <v>67636.136256666694</v>
      </c>
      <c r="AN24">
        <f>MIN(_20bees20iter15foodx50[Test 40])</f>
        <v>65672.792041666689</v>
      </c>
      <c r="AO24">
        <f>MIN(_20bees20iter15foodx50[Test 41])</f>
        <v>65951.158916666638</v>
      </c>
      <c r="AP24">
        <f>MIN(_20bees20iter15foodx50[Test 42])</f>
        <v>68980.931459999978</v>
      </c>
      <c r="AQ24">
        <f>MIN(_20bees20iter15foodx50[Test 43])</f>
        <v>68053.666666666773</v>
      </c>
      <c r="AR24">
        <f>MIN(_20bees20iter15foodx50[Test 44])</f>
        <v>67532.568380000026</v>
      </c>
      <c r="AS24">
        <f>MIN(_20bees20iter15foodx50[Test 45])</f>
        <v>69887.250979166667</v>
      </c>
      <c r="AT24">
        <f>MIN(_20bees20iter15foodx50[Test 46])</f>
        <v>67211.748729166662</v>
      </c>
      <c r="AU24">
        <f>MIN(_20bees20iter15foodx50[Test 47])</f>
        <v>80252.493687500028</v>
      </c>
      <c r="AV24">
        <f>MIN(_20bees20iter15foodx50[Test 48])</f>
        <v>67525.363479166655</v>
      </c>
      <c r="AW24">
        <f>MIN(_20bees20iter15foodx50[Test 49])</f>
        <v>67826.659916666642</v>
      </c>
      <c r="AX24">
        <f>MIN(_20bees20iter15foodx50[Test 50])</f>
        <v>65577.916666666802</v>
      </c>
    </row>
    <row r="27" spans="1:50" x14ac:dyDescent="0.25">
      <c r="A27" t="s">
        <v>50</v>
      </c>
      <c r="B27" t="s">
        <v>51</v>
      </c>
    </row>
    <row r="28" spans="1:50" x14ac:dyDescent="0.25">
      <c r="A28">
        <f>STDEV(A24:AX24)</f>
        <v>5378.4227351635582</v>
      </c>
      <c r="B28">
        <f>AVERAGE(A24:AX24)</f>
        <v>68491.791337866685</v>
      </c>
    </row>
    <row r="30" spans="1:50" x14ac:dyDescent="0.25">
      <c r="A30" t="s">
        <v>52</v>
      </c>
    </row>
    <row r="31" spans="1:50" x14ac:dyDescent="0.25">
      <c r="A31" s="1">
        <f>(A28/B28)</f>
        <v>7.8526530407593803E-2</v>
      </c>
    </row>
    <row r="36" spans="1:1" x14ac:dyDescent="0.25">
      <c r="A36" t="s">
        <v>53</v>
      </c>
    </row>
    <row r="37" spans="1:1" x14ac:dyDescent="0.25">
      <c r="A37" t="s">
        <v>54</v>
      </c>
    </row>
    <row r="38" spans="1:1" x14ac:dyDescent="0.25">
      <c r="A38" t="s">
        <v>55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D644-74BA-43E9-9D37-BDB4BA07BC56}">
  <dimension ref="A1:AX45"/>
  <sheetViews>
    <sheetView topLeftCell="A10" workbookViewId="0">
      <selection activeCell="A43" sqref="A43:A45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83526.152000000002</v>
      </c>
      <c r="B2">
        <v>82078.146729166663</v>
      </c>
      <c r="C2">
        <v>75508.076416666663</v>
      </c>
      <c r="D2">
        <v>88064.509249999988</v>
      </c>
      <c r="E2">
        <v>82357.796875000015</v>
      </c>
      <c r="F2">
        <v>82175.023999999961</v>
      </c>
      <c r="G2">
        <v>99836.840000000011</v>
      </c>
      <c r="H2">
        <v>80387.28016666662</v>
      </c>
      <c r="I2">
        <v>111163.21154166666</v>
      </c>
      <c r="J2">
        <v>103965.18437499997</v>
      </c>
      <c r="K2">
        <v>90473.975999999937</v>
      </c>
      <c r="L2">
        <v>79936.123750000028</v>
      </c>
      <c r="M2">
        <v>76682.622750000024</v>
      </c>
      <c r="N2">
        <v>82322.166666666628</v>
      </c>
      <c r="O2">
        <v>88562.682416666692</v>
      </c>
      <c r="P2">
        <v>81397.711500000005</v>
      </c>
      <c r="Q2">
        <v>82792.358999999982</v>
      </c>
      <c r="R2">
        <v>87016.851041666683</v>
      </c>
      <c r="S2">
        <v>75393.969333333327</v>
      </c>
      <c r="T2">
        <v>84202.298749999987</v>
      </c>
      <c r="U2">
        <v>82526.039499999984</v>
      </c>
      <c r="V2">
        <v>106584.58966666671</v>
      </c>
      <c r="W2">
        <v>85801.372541666671</v>
      </c>
      <c r="X2">
        <v>88993.554104166687</v>
      </c>
      <c r="Y2">
        <v>77617.936916666673</v>
      </c>
      <c r="Z2">
        <v>90733.760729166635</v>
      </c>
      <c r="AA2">
        <v>99365.45937500002</v>
      </c>
      <c r="AB2">
        <v>112491.71404166667</v>
      </c>
      <c r="AC2">
        <v>85773.09166666666</v>
      </c>
      <c r="AD2">
        <v>78480.193666666688</v>
      </c>
      <c r="AE2">
        <v>111922.8461666667</v>
      </c>
      <c r="AF2">
        <v>80272.318666666659</v>
      </c>
      <c r="AG2">
        <v>95100.647999999928</v>
      </c>
      <c r="AH2">
        <v>78131.144666666689</v>
      </c>
      <c r="AI2">
        <v>74781.358979166689</v>
      </c>
      <c r="AJ2">
        <v>85339.031999999963</v>
      </c>
      <c r="AK2">
        <v>98291.166666666511</v>
      </c>
      <c r="AL2">
        <v>90317.102354166665</v>
      </c>
      <c r="AM2">
        <v>96348.127999999968</v>
      </c>
      <c r="AN2">
        <v>84041.700041666714</v>
      </c>
      <c r="AO2">
        <v>115745.00335416671</v>
      </c>
      <c r="AP2">
        <v>74646.988333333429</v>
      </c>
      <c r="AQ2">
        <v>102681.73916666667</v>
      </c>
      <c r="AR2">
        <v>70500.539916666661</v>
      </c>
      <c r="AS2">
        <v>80207.608333333352</v>
      </c>
      <c r="AT2">
        <v>112087.95200000003</v>
      </c>
      <c r="AU2">
        <v>84772.267666666696</v>
      </c>
      <c r="AV2">
        <v>86048.019250000012</v>
      </c>
      <c r="AW2">
        <v>87734.953999999954</v>
      </c>
      <c r="AX2">
        <v>82573.468000000008</v>
      </c>
    </row>
    <row r="3" spans="1:50" x14ac:dyDescent="0.25">
      <c r="A3">
        <v>75890.287666666656</v>
      </c>
      <c r="B3">
        <v>78113.849195000017</v>
      </c>
      <c r="C3">
        <v>74405.267791666643</v>
      </c>
      <c r="D3">
        <v>88064.509249999988</v>
      </c>
      <c r="E3">
        <v>80926.517786666649</v>
      </c>
      <c r="F3">
        <v>82175.023999999961</v>
      </c>
      <c r="G3">
        <v>87817.616666666727</v>
      </c>
      <c r="H3">
        <v>80065.927093333317</v>
      </c>
      <c r="I3">
        <v>81479.511416666603</v>
      </c>
      <c r="J3">
        <v>80348.660666666663</v>
      </c>
      <c r="K3">
        <v>73570.165986666645</v>
      </c>
      <c r="L3">
        <v>75670.050666666677</v>
      </c>
      <c r="M3">
        <v>76682.622750000024</v>
      </c>
      <c r="N3">
        <v>73601.666666666715</v>
      </c>
      <c r="O3">
        <v>85078.674666666644</v>
      </c>
      <c r="P3">
        <v>81397.711500000005</v>
      </c>
      <c r="Q3">
        <v>82792.358999999982</v>
      </c>
      <c r="R3">
        <v>75219.318046666667</v>
      </c>
      <c r="S3">
        <v>75393.969333333327</v>
      </c>
      <c r="T3">
        <v>80423.357666666736</v>
      </c>
      <c r="U3">
        <v>81086.852999999974</v>
      </c>
      <c r="V3">
        <v>88546.52191666665</v>
      </c>
      <c r="W3">
        <v>77135.233359999998</v>
      </c>
      <c r="X3">
        <v>88993.554104166687</v>
      </c>
      <c r="Y3">
        <v>77617.936916666673</v>
      </c>
      <c r="Z3">
        <v>76900.574029166659</v>
      </c>
      <c r="AA3">
        <v>89147.895416666652</v>
      </c>
      <c r="AB3">
        <v>90047.971596666684</v>
      </c>
      <c r="AC3">
        <v>78026.568090000015</v>
      </c>
      <c r="AD3">
        <v>78480.193666666688</v>
      </c>
      <c r="AE3">
        <v>84382.119731666622</v>
      </c>
      <c r="AF3">
        <v>80272.318666666659</v>
      </c>
      <c r="AG3">
        <v>78214.066773333325</v>
      </c>
      <c r="AH3">
        <v>78131.144666666689</v>
      </c>
      <c r="AI3">
        <v>74781.358979166689</v>
      </c>
      <c r="AJ3">
        <v>85339.031999999963</v>
      </c>
      <c r="AK3">
        <v>76099.691495000006</v>
      </c>
      <c r="AL3">
        <v>83909.232146666705</v>
      </c>
      <c r="AM3">
        <v>77561.301606666704</v>
      </c>
      <c r="AN3">
        <v>81455.085416666669</v>
      </c>
      <c r="AO3">
        <v>83266.002419166703</v>
      </c>
      <c r="AP3">
        <v>74073.166666666715</v>
      </c>
      <c r="AQ3">
        <v>91066.869791666642</v>
      </c>
      <c r="AR3">
        <v>70500.539916666661</v>
      </c>
      <c r="AS3">
        <v>79780.60579999999</v>
      </c>
      <c r="AT3">
        <v>80985.866171666625</v>
      </c>
      <c r="AU3">
        <v>84772.267666666696</v>
      </c>
      <c r="AV3">
        <v>69936.670466666634</v>
      </c>
      <c r="AW3">
        <v>83301.662290000037</v>
      </c>
      <c r="AX3">
        <v>78726.528623333317</v>
      </c>
    </row>
    <row r="4" spans="1:50" x14ac:dyDescent="0.25">
      <c r="A4">
        <v>75745.566166666642</v>
      </c>
      <c r="B4">
        <v>74946.893063333351</v>
      </c>
      <c r="C4">
        <v>70894.348346666666</v>
      </c>
      <c r="D4">
        <v>84580.826776666654</v>
      </c>
      <c r="E4">
        <v>80858.353424999979</v>
      </c>
      <c r="F4">
        <v>82175.023999999961</v>
      </c>
      <c r="G4">
        <v>72614.116666666654</v>
      </c>
      <c r="H4">
        <v>80065.927093333317</v>
      </c>
      <c r="I4">
        <v>70774.490166666699</v>
      </c>
      <c r="J4">
        <v>75008.088500000027</v>
      </c>
      <c r="K4">
        <v>73570.165986666645</v>
      </c>
      <c r="L4">
        <v>75429.512927499993</v>
      </c>
      <c r="M4">
        <v>72497.553306666639</v>
      </c>
      <c r="N4">
        <v>71057.330916666644</v>
      </c>
      <c r="O4">
        <v>85078.674666666644</v>
      </c>
      <c r="P4">
        <v>77450.128746666625</v>
      </c>
      <c r="Q4">
        <v>82792.358999999982</v>
      </c>
      <c r="R4">
        <v>68221.044966666654</v>
      </c>
      <c r="S4">
        <v>75393.969333333327</v>
      </c>
      <c r="T4">
        <v>75210.001666666649</v>
      </c>
      <c r="U4">
        <v>76727.590541666679</v>
      </c>
      <c r="V4">
        <v>72662.670041666686</v>
      </c>
      <c r="W4">
        <v>75065.297916666634</v>
      </c>
      <c r="X4">
        <v>69466.416666666759</v>
      </c>
      <c r="Y4">
        <v>73661.725640000033</v>
      </c>
      <c r="Z4">
        <v>73234.712913333366</v>
      </c>
      <c r="AA4">
        <v>88312.495229166612</v>
      </c>
      <c r="AB4">
        <v>88482.992770000055</v>
      </c>
      <c r="AC4">
        <v>77339.769626666617</v>
      </c>
      <c r="AD4">
        <v>77502.518791666647</v>
      </c>
      <c r="AE4">
        <v>76904.184000000023</v>
      </c>
      <c r="AF4">
        <v>75368.381216666661</v>
      </c>
      <c r="AG4">
        <v>72243.514666666684</v>
      </c>
      <c r="AH4">
        <v>70556.382916666655</v>
      </c>
      <c r="AI4">
        <v>73476.572159999996</v>
      </c>
      <c r="AJ4">
        <v>78986.769971666683</v>
      </c>
      <c r="AK4">
        <v>76099.691495000006</v>
      </c>
      <c r="AL4">
        <v>80185.625329999995</v>
      </c>
      <c r="AM4">
        <v>77561.301606666704</v>
      </c>
      <c r="AN4">
        <v>72700.449666666682</v>
      </c>
      <c r="AO4">
        <v>80957.400729999979</v>
      </c>
      <c r="AP4">
        <v>74073.166666666715</v>
      </c>
      <c r="AQ4">
        <v>77602.812791666671</v>
      </c>
      <c r="AR4">
        <v>70500.539916666661</v>
      </c>
      <c r="AS4">
        <v>70158.245166666718</v>
      </c>
      <c r="AT4">
        <v>80985.866171666625</v>
      </c>
      <c r="AU4">
        <v>72125.522446666684</v>
      </c>
      <c r="AV4">
        <v>69936.670466666634</v>
      </c>
      <c r="AW4">
        <v>80721.437310000008</v>
      </c>
      <c r="AX4">
        <v>72148.842385000011</v>
      </c>
    </row>
    <row r="5" spans="1:50" x14ac:dyDescent="0.25">
      <c r="A5">
        <v>69278.050626666649</v>
      </c>
      <c r="B5">
        <v>72882.076133333336</v>
      </c>
      <c r="C5">
        <v>70894.348346666666</v>
      </c>
      <c r="D5">
        <v>69623.317413333338</v>
      </c>
      <c r="E5">
        <v>74870.571291666638</v>
      </c>
      <c r="F5">
        <v>74081.358291666635</v>
      </c>
      <c r="G5">
        <v>72614.116666666654</v>
      </c>
      <c r="H5">
        <v>73798.374916666638</v>
      </c>
      <c r="I5">
        <v>70774.490166666699</v>
      </c>
      <c r="J5">
        <v>75008.088500000027</v>
      </c>
      <c r="K5">
        <v>69567.667286666649</v>
      </c>
      <c r="L5">
        <v>75429.512927499993</v>
      </c>
      <c r="M5">
        <v>71001.497261666693</v>
      </c>
      <c r="N5">
        <v>64154.081436666653</v>
      </c>
      <c r="O5">
        <v>75091.347339999978</v>
      </c>
      <c r="P5">
        <v>77450.128746666625</v>
      </c>
      <c r="Q5">
        <v>72860.255586666652</v>
      </c>
      <c r="R5">
        <v>68221.044966666654</v>
      </c>
      <c r="S5">
        <v>75393.969333333327</v>
      </c>
      <c r="T5">
        <v>73649.638674166665</v>
      </c>
      <c r="U5">
        <v>76727.590541666679</v>
      </c>
      <c r="V5">
        <v>72662.670041666686</v>
      </c>
      <c r="W5">
        <v>75065.297916666634</v>
      </c>
      <c r="X5">
        <v>69466.416666666759</v>
      </c>
      <c r="Y5">
        <v>73661.725640000033</v>
      </c>
      <c r="Z5">
        <v>73234.712913333366</v>
      </c>
      <c r="AA5">
        <v>79812.957640000022</v>
      </c>
      <c r="AB5">
        <v>71243.576959999991</v>
      </c>
      <c r="AC5">
        <v>76619.934114999967</v>
      </c>
      <c r="AD5">
        <v>74843.363729166667</v>
      </c>
      <c r="AE5">
        <v>76904.184000000023</v>
      </c>
      <c r="AF5">
        <v>74562.329360000003</v>
      </c>
      <c r="AG5">
        <v>72243.514666666684</v>
      </c>
      <c r="AH5">
        <v>70556.382916666655</v>
      </c>
      <c r="AI5">
        <v>67299.670291666684</v>
      </c>
      <c r="AJ5">
        <v>73028.206802499975</v>
      </c>
      <c r="AK5">
        <v>73347.061604166651</v>
      </c>
      <c r="AL5">
        <v>74182.154746666696</v>
      </c>
      <c r="AM5">
        <v>73417.01191666667</v>
      </c>
      <c r="AN5">
        <v>72700.449666666682</v>
      </c>
      <c r="AO5">
        <v>74520.857666666649</v>
      </c>
      <c r="AP5">
        <v>72183.166666666715</v>
      </c>
      <c r="AQ5">
        <v>74407.982080000002</v>
      </c>
      <c r="AR5">
        <v>70500.539916666661</v>
      </c>
      <c r="AS5">
        <v>70158.245166666718</v>
      </c>
      <c r="AT5">
        <v>74227.856126666651</v>
      </c>
      <c r="AU5">
        <v>72125.522446666684</v>
      </c>
      <c r="AV5">
        <v>69936.670466666634</v>
      </c>
      <c r="AW5">
        <v>76413.130019999982</v>
      </c>
      <c r="AX5">
        <v>71984.11010000002</v>
      </c>
    </row>
    <row r="6" spans="1:50" x14ac:dyDescent="0.25">
      <c r="A6">
        <v>69278.050626666649</v>
      </c>
      <c r="B6">
        <v>69387.583541666696</v>
      </c>
      <c r="C6">
        <v>69923.532666666666</v>
      </c>
      <c r="D6">
        <v>68151.280099166688</v>
      </c>
      <c r="E6">
        <v>71654.666666666744</v>
      </c>
      <c r="F6">
        <v>74081.358291666635</v>
      </c>
      <c r="G6">
        <v>72614.116666666654</v>
      </c>
      <c r="H6">
        <v>72399.276766666677</v>
      </c>
      <c r="I6">
        <v>70774.490166666699</v>
      </c>
      <c r="J6">
        <v>71504.195466666672</v>
      </c>
      <c r="K6">
        <v>67447.666666666773</v>
      </c>
      <c r="L6">
        <v>72901.040256666703</v>
      </c>
      <c r="M6">
        <v>70459.312269999995</v>
      </c>
      <c r="N6">
        <v>64154.081436666653</v>
      </c>
      <c r="O6">
        <v>75091.347339999978</v>
      </c>
      <c r="P6">
        <v>77450.128746666625</v>
      </c>
      <c r="Q6">
        <v>71745.906896666696</v>
      </c>
      <c r="R6">
        <v>68221.044966666654</v>
      </c>
      <c r="S6">
        <v>73069.08623666667</v>
      </c>
      <c r="T6">
        <v>72153.013556666643</v>
      </c>
      <c r="U6">
        <v>72057.644776666653</v>
      </c>
      <c r="V6">
        <v>72585.116416666686</v>
      </c>
      <c r="W6">
        <v>73302.761174166633</v>
      </c>
      <c r="X6">
        <v>67153.166666666788</v>
      </c>
      <c r="Y6">
        <v>69279.444831666682</v>
      </c>
      <c r="Z6">
        <v>73234.712913333366</v>
      </c>
      <c r="AA6">
        <v>75089.56285416671</v>
      </c>
      <c r="AB6">
        <v>70567.837979166696</v>
      </c>
      <c r="AC6">
        <v>71559.654139999955</v>
      </c>
      <c r="AD6">
        <v>69323.606266666669</v>
      </c>
      <c r="AE6">
        <v>74987.778166666671</v>
      </c>
      <c r="AF6">
        <v>72263.150666666683</v>
      </c>
      <c r="AG6">
        <v>72243.514666666684</v>
      </c>
      <c r="AH6">
        <v>70556.382916666655</v>
      </c>
      <c r="AI6">
        <v>67299.670291666684</v>
      </c>
      <c r="AJ6">
        <v>70039.756959166654</v>
      </c>
      <c r="AK6">
        <v>73347.061604166651</v>
      </c>
      <c r="AL6">
        <v>73181.772269999987</v>
      </c>
      <c r="AM6">
        <v>73417.01191666667</v>
      </c>
      <c r="AN6">
        <v>71291.223979166665</v>
      </c>
      <c r="AO6">
        <v>71897.524479999993</v>
      </c>
      <c r="AP6">
        <v>68044.309302500042</v>
      </c>
      <c r="AQ6">
        <v>72927.428479166701</v>
      </c>
      <c r="AR6">
        <v>69965.222546666628</v>
      </c>
      <c r="AS6">
        <v>70158.245166666718</v>
      </c>
      <c r="AT6">
        <v>73083.32891666668</v>
      </c>
      <c r="AU6">
        <v>72125.522446666684</v>
      </c>
      <c r="AV6">
        <v>67520.244557499958</v>
      </c>
      <c r="AW6">
        <v>75185.246960000004</v>
      </c>
      <c r="AX6">
        <v>71984.11010000002</v>
      </c>
    </row>
    <row r="7" spans="1:50" x14ac:dyDescent="0.25">
      <c r="A7">
        <v>69159.935791666649</v>
      </c>
      <c r="B7">
        <v>69387.583541666696</v>
      </c>
      <c r="C7">
        <v>69923.532666666666</v>
      </c>
      <c r="D7">
        <v>68151.280099166688</v>
      </c>
      <c r="E7">
        <v>69790.262272499982</v>
      </c>
      <c r="F7">
        <v>74081.358291666635</v>
      </c>
      <c r="G7">
        <v>70636.89730666668</v>
      </c>
      <c r="H7">
        <v>72399.276766666677</v>
      </c>
      <c r="I7">
        <v>70774.490166666699</v>
      </c>
      <c r="J7">
        <v>71504.195466666672</v>
      </c>
      <c r="K7">
        <v>67447.666666666773</v>
      </c>
      <c r="L7">
        <v>72901.040256666703</v>
      </c>
      <c r="M7">
        <v>68086.166666666773</v>
      </c>
      <c r="N7">
        <v>64154.081436666653</v>
      </c>
      <c r="O7">
        <v>74167.806916666639</v>
      </c>
      <c r="P7">
        <v>77450.128746666625</v>
      </c>
      <c r="Q7">
        <v>70719.161226666634</v>
      </c>
      <c r="R7">
        <v>68221.044966666654</v>
      </c>
      <c r="S7">
        <v>73069.08623666667</v>
      </c>
      <c r="T7">
        <v>70534.666666666744</v>
      </c>
      <c r="U7">
        <v>70100.867500000037</v>
      </c>
      <c r="V7">
        <v>72585.116416666686</v>
      </c>
      <c r="W7">
        <v>69723.225166666627</v>
      </c>
      <c r="X7">
        <v>67153.166666666788</v>
      </c>
      <c r="Y7">
        <v>69279.444831666682</v>
      </c>
      <c r="Z7">
        <v>72606.937825000045</v>
      </c>
      <c r="AA7">
        <v>71691.661541666632</v>
      </c>
      <c r="AB7">
        <v>70567.837979166696</v>
      </c>
      <c r="AC7">
        <v>70839.969541666665</v>
      </c>
      <c r="AD7">
        <v>68770.896541666662</v>
      </c>
      <c r="AE7">
        <v>74987.778166666671</v>
      </c>
      <c r="AF7">
        <v>72263.150666666683</v>
      </c>
      <c r="AG7">
        <v>72243.514666666684</v>
      </c>
      <c r="AH7">
        <v>70556.382916666655</v>
      </c>
      <c r="AI7">
        <v>67299.670291666684</v>
      </c>
      <c r="AJ7">
        <v>70039.756959166654</v>
      </c>
      <c r="AK7">
        <v>73347.061604166651</v>
      </c>
      <c r="AL7">
        <v>73181.772269999987</v>
      </c>
      <c r="AM7">
        <v>71523.955979166669</v>
      </c>
      <c r="AN7">
        <v>71291.223979166665</v>
      </c>
      <c r="AO7">
        <v>69791.490674166664</v>
      </c>
      <c r="AP7">
        <v>68044.309302500042</v>
      </c>
      <c r="AQ7">
        <v>72527.180291666678</v>
      </c>
      <c r="AR7">
        <v>69965.222546666628</v>
      </c>
      <c r="AS7">
        <v>70158.245166666718</v>
      </c>
      <c r="AT7">
        <v>73083.32891666668</v>
      </c>
      <c r="AU7">
        <v>67934.416666666773</v>
      </c>
      <c r="AV7">
        <v>67520.244557499958</v>
      </c>
      <c r="AW7">
        <v>72435.045866666667</v>
      </c>
      <c r="AX7">
        <v>68382.027354166668</v>
      </c>
    </row>
    <row r="8" spans="1:50" x14ac:dyDescent="0.25">
      <c r="A8">
        <v>69159.935791666649</v>
      </c>
      <c r="B8">
        <v>68914.51128666669</v>
      </c>
      <c r="C8">
        <v>68833.704916666669</v>
      </c>
      <c r="D8">
        <v>68151.280099166688</v>
      </c>
      <c r="E8">
        <v>69790.262272499982</v>
      </c>
      <c r="F8">
        <v>70577.66029166666</v>
      </c>
      <c r="G8">
        <v>67955.21074000001</v>
      </c>
      <c r="H8">
        <v>69929.23841666666</v>
      </c>
      <c r="I8">
        <v>70774.490166666699</v>
      </c>
      <c r="J8">
        <v>70064.095833333311</v>
      </c>
      <c r="K8">
        <v>67115.14314499998</v>
      </c>
      <c r="L8">
        <v>72033.097427500004</v>
      </c>
      <c r="M8">
        <v>66239.638826666662</v>
      </c>
      <c r="N8">
        <v>64154.081436666653</v>
      </c>
      <c r="O8">
        <v>70687.213499999998</v>
      </c>
      <c r="P8">
        <v>75682.209375000006</v>
      </c>
      <c r="Q8">
        <v>70719.161226666634</v>
      </c>
      <c r="R8">
        <v>65984.975226666676</v>
      </c>
      <c r="S8">
        <v>72358.787946666664</v>
      </c>
      <c r="T8">
        <v>70169.493076666651</v>
      </c>
      <c r="U8">
        <v>70100.867500000037</v>
      </c>
      <c r="V8">
        <v>69461.781166666638</v>
      </c>
      <c r="W8">
        <v>69135.411729166677</v>
      </c>
      <c r="X8">
        <v>67153.166666666788</v>
      </c>
      <c r="Y8">
        <v>67858.492979166665</v>
      </c>
      <c r="Z8">
        <v>70666.292173333321</v>
      </c>
      <c r="AA8">
        <v>69400.421782499994</v>
      </c>
      <c r="AB8">
        <v>70567.837979166696</v>
      </c>
      <c r="AC8">
        <v>69178.60566666667</v>
      </c>
      <c r="AD8">
        <v>68770.896541666662</v>
      </c>
      <c r="AE8">
        <v>70758.23189000001</v>
      </c>
      <c r="AF8">
        <v>72263.150666666683</v>
      </c>
      <c r="AG8">
        <v>71944.365036666641</v>
      </c>
      <c r="AH8">
        <v>70556.382916666655</v>
      </c>
      <c r="AI8">
        <v>67299.670291666684</v>
      </c>
      <c r="AJ8">
        <v>70039.756959166654</v>
      </c>
      <c r="AK8">
        <v>73093.227266666669</v>
      </c>
      <c r="AL8">
        <v>72059.601041666669</v>
      </c>
      <c r="AM8">
        <v>71523.955979166669</v>
      </c>
      <c r="AN8">
        <v>71291.223979166665</v>
      </c>
      <c r="AO8">
        <v>69791.490674166664</v>
      </c>
      <c r="AP8">
        <v>68044.309302500042</v>
      </c>
      <c r="AQ8">
        <v>65653.045166666692</v>
      </c>
      <c r="AR8">
        <v>68921.242844166656</v>
      </c>
      <c r="AS8">
        <v>73209.119624999992</v>
      </c>
      <c r="AT8">
        <v>70851.450519999984</v>
      </c>
      <c r="AU8">
        <v>67934.416666666773</v>
      </c>
      <c r="AV8">
        <v>66734.310937500006</v>
      </c>
      <c r="AW8">
        <v>72435.045866666667</v>
      </c>
      <c r="AX8">
        <v>68382.027354166668</v>
      </c>
    </row>
    <row r="9" spans="1:50" x14ac:dyDescent="0.25">
      <c r="A9">
        <v>69016.916666666759</v>
      </c>
      <c r="B9">
        <v>68914.51128666669</v>
      </c>
      <c r="C9">
        <v>68815.668166666655</v>
      </c>
      <c r="D9">
        <v>68151.280099166688</v>
      </c>
      <c r="E9">
        <v>69790.262272499982</v>
      </c>
      <c r="F9">
        <v>69728.921166666667</v>
      </c>
      <c r="G9">
        <v>66209.746270000003</v>
      </c>
      <c r="H9">
        <v>69929.23841666666</v>
      </c>
      <c r="I9">
        <v>70774.490166666699</v>
      </c>
      <c r="J9">
        <v>70064.095833333311</v>
      </c>
      <c r="K9">
        <v>67066.121579999963</v>
      </c>
      <c r="L9">
        <v>72033.097427500004</v>
      </c>
      <c r="M9">
        <v>66239.638826666662</v>
      </c>
      <c r="N9">
        <v>69177.31753333332</v>
      </c>
      <c r="O9">
        <v>70687.213499999998</v>
      </c>
      <c r="P9">
        <v>73908.399999999936</v>
      </c>
      <c r="Q9">
        <v>70719.161226666634</v>
      </c>
      <c r="R9">
        <v>65984.975226666676</v>
      </c>
      <c r="S9">
        <v>72358.787946666664</v>
      </c>
      <c r="T9">
        <v>69308.434776666632</v>
      </c>
      <c r="U9">
        <v>70100.867500000037</v>
      </c>
      <c r="V9">
        <v>69461.781166666638</v>
      </c>
      <c r="W9">
        <v>68921.111443333328</v>
      </c>
      <c r="X9">
        <v>67153.166666666788</v>
      </c>
      <c r="Y9">
        <v>67858.492979166665</v>
      </c>
      <c r="Z9">
        <v>70666.292173333321</v>
      </c>
      <c r="AA9">
        <v>69400.421782499994</v>
      </c>
      <c r="AB9">
        <v>69453.626490000024</v>
      </c>
      <c r="AC9">
        <v>69178.60566666667</v>
      </c>
      <c r="AD9">
        <v>66950.916666666788</v>
      </c>
      <c r="AE9">
        <v>69303.650416666656</v>
      </c>
      <c r="AF9">
        <v>69280.068672500027</v>
      </c>
      <c r="AG9">
        <v>71436.212499999994</v>
      </c>
      <c r="AH9">
        <v>70556.382916666655</v>
      </c>
      <c r="AI9">
        <v>70435.52547916671</v>
      </c>
      <c r="AJ9">
        <v>69568.620354166706</v>
      </c>
      <c r="AK9">
        <v>71434.075291666682</v>
      </c>
      <c r="AL9">
        <v>72059.601041666669</v>
      </c>
      <c r="AM9">
        <v>68562.730094166647</v>
      </c>
      <c r="AN9">
        <v>71173.716666666689</v>
      </c>
      <c r="AO9">
        <v>69791.490674166664</v>
      </c>
      <c r="AP9">
        <v>68044.309302500042</v>
      </c>
      <c r="AQ9">
        <v>65653.045166666692</v>
      </c>
      <c r="AR9">
        <v>68230.143186666653</v>
      </c>
      <c r="AS9">
        <v>73209.119624999992</v>
      </c>
      <c r="AT9">
        <v>69022.184354166675</v>
      </c>
      <c r="AU9">
        <v>67934.416666666773</v>
      </c>
      <c r="AV9">
        <v>62984.117629999993</v>
      </c>
      <c r="AW9">
        <v>70816.122229166693</v>
      </c>
      <c r="AX9">
        <v>68382.027354166668</v>
      </c>
    </row>
    <row r="10" spans="1:50" x14ac:dyDescent="0.25">
      <c r="A10">
        <v>67725.955306666685</v>
      </c>
      <c r="B10">
        <v>68914.51128666669</v>
      </c>
      <c r="C10">
        <v>68815.668166666655</v>
      </c>
      <c r="D10">
        <v>68151.280099166688</v>
      </c>
      <c r="E10">
        <v>67001.982816666656</v>
      </c>
      <c r="F10">
        <v>68903.224604166695</v>
      </c>
      <c r="G10">
        <v>66209.746270000003</v>
      </c>
      <c r="H10">
        <v>68910.372353333325</v>
      </c>
      <c r="I10">
        <v>70774.490166666699</v>
      </c>
      <c r="J10">
        <v>70064.095833333311</v>
      </c>
      <c r="K10">
        <v>67066.121579999963</v>
      </c>
      <c r="L10">
        <v>68674.686519999988</v>
      </c>
      <c r="M10">
        <v>66239.638826666662</v>
      </c>
      <c r="N10">
        <v>68548.10066666668</v>
      </c>
      <c r="O10">
        <v>69430.209291666644</v>
      </c>
      <c r="P10">
        <v>69646.93710666665</v>
      </c>
      <c r="Q10">
        <v>69639.845416666707</v>
      </c>
      <c r="R10">
        <v>65984.975226666676</v>
      </c>
      <c r="S10">
        <v>68883.016980000015</v>
      </c>
      <c r="T10">
        <v>69150.321791666662</v>
      </c>
      <c r="U10">
        <v>70100.867500000037</v>
      </c>
      <c r="V10">
        <v>69461.781166666638</v>
      </c>
      <c r="W10">
        <v>68921.111443333328</v>
      </c>
      <c r="X10">
        <v>67153.166666666788</v>
      </c>
      <c r="Y10">
        <v>67858.492979166665</v>
      </c>
      <c r="Z10">
        <v>70666.292173333321</v>
      </c>
      <c r="AA10">
        <v>68013.773291666657</v>
      </c>
      <c r="AB10">
        <v>69453.626490000024</v>
      </c>
      <c r="AC10">
        <v>69178.60566666667</v>
      </c>
      <c r="AD10">
        <v>65889.531006666642</v>
      </c>
      <c r="AE10">
        <v>69303.650416666656</v>
      </c>
      <c r="AF10">
        <v>69280.068672500027</v>
      </c>
      <c r="AG10">
        <v>66990.863906666651</v>
      </c>
      <c r="AH10">
        <v>66743.824604166686</v>
      </c>
      <c r="AI10">
        <v>70435.52547916671</v>
      </c>
      <c r="AJ10">
        <v>69568.620354166706</v>
      </c>
      <c r="AK10">
        <v>71434.075291666682</v>
      </c>
      <c r="AL10">
        <v>68752.9361041667</v>
      </c>
      <c r="AM10">
        <v>68562.730094166647</v>
      </c>
      <c r="AN10">
        <v>69016.035291666631</v>
      </c>
      <c r="AO10">
        <v>69791.490674166664</v>
      </c>
      <c r="AP10">
        <v>68044.309302500042</v>
      </c>
      <c r="AQ10">
        <v>65653.045166666692</v>
      </c>
      <c r="AR10">
        <v>68230.143186666653</v>
      </c>
      <c r="AS10">
        <v>72131.330360000022</v>
      </c>
      <c r="AT10">
        <v>69022.184354166675</v>
      </c>
      <c r="AU10">
        <v>67934.416666666773</v>
      </c>
      <c r="AV10">
        <v>62984.117629999993</v>
      </c>
      <c r="AW10">
        <v>70816.122229166693</v>
      </c>
      <c r="AX10">
        <v>68382.027354166668</v>
      </c>
    </row>
    <row r="11" spans="1:50" x14ac:dyDescent="0.25">
      <c r="A11">
        <v>65428.218739999997</v>
      </c>
      <c r="B11">
        <v>68813.567500000034</v>
      </c>
      <c r="C11">
        <v>68305.250949999987</v>
      </c>
      <c r="D11">
        <v>69623.317413333338</v>
      </c>
      <c r="E11">
        <v>67001.982816666656</v>
      </c>
      <c r="F11">
        <v>67944.37085750002</v>
      </c>
      <c r="G11">
        <v>66209.746270000003</v>
      </c>
      <c r="H11">
        <v>68719.385416666672</v>
      </c>
      <c r="I11">
        <v>68949.757666666643</v>
      </c>
      <c r="J11">
        <v>68915.859420000008</v>
      </c>
      <c r="K11">
        <v>67066.121579999963</v>
      </c>
      <c r="L11">
        <v>68674.686519999988</v>
      </c>
      <c r="M11">
        <v>66239.638826666662</v>
      </c>
      <c r="N11">
        <v>68548.10066666668</v>
      </c>
      <c r="O11">
        <v>68937.146041666696</v>
      </c>
      <c r="P11">
        <v>69562.491604166673</v>
      </c>
      <c r="Q11">
        <v>69142.33951999998</v>
      </c>
      <c r="R11">
        <v>65984.975226666676</v>
      </c>
      <c r="S11">
        <v>68883.016980000015</v>
      </c>
      <c r="T11">
        <v>68656.529169166664</v>
      </c>
      <c r="U11">
        <v>70100.867500000037</v>
      </c>
      <c r="V11">
        <v>69461.781166666638</v>
      </c>
      <c r="W11">
        <v>68921.111443333328</v>
      </c>
      <c r="X11">
        <v>67153.166666666788</v>
      </c>
      <c r="Y11">
        <v>67858.492979166665</v>
      </c>
      <c r="Z11">
        <v>68395.747916666674</v>
      </c>
      <c r="AA11">
        <v>68013.773291666657</v>
      </c>
      <c r="AB11">
        <v>69453.626490000024</v>
      </c>
      <c r="AC11">
        <v>69178.60566666667</v>
      </c>
      <c r="AD11">
        <v>65889.531006666642</v>
      </c>
      <c r="AE11">
        <v>66162.790706666667</v>
      </c>
      <c r="AF11">
        <v>68377.007793333309</v>
      </c>
      <c r="AG11">
        <v>66708.223636666618</v>
      </c>
      <c r="AH11">
        <v>66743.824604166686</v>
      </c>
      <c r="AI11">
        <v>67234.916666666788</v>
      </c>
      <c r="AJ11">
        <v>69568.620354166706</v>
      </c>
      <c r="AK11">
        <v>69796.367104166668</v>
      </c>
      <c r="AL11">
        <v>68752.9361041667</v>
      </c>
      <c r="AM11">
        <v>68562.730094166647</v>
      </c>
      <c r="AN11">
        <v>68504.321626666657</v>
      </c>
      <c r="AO11">
        <v>66095.661246666685</v>
      </c>
      <c r="AP11">
        <v>65289.680666666667</v>
      </c>
      <c r="AQ11">
        <v>65653.045166666692</v>
      </c>
      <c r="AR11">
        <v>68230.143186666653</v>
      </c>
      <c r="AS11">
        <v>67911.287187499998</v>
      </c>
      <c r="AT11">
        <v>66264.902186666688</v>
      </c>
      <c r="AU11">
        <v>67652.916666666773</v>
      </c>
      <c r="AV11">
        <v>62984.117629999993</v>
      </c>
      <c r="AW11">
        <v>70816.122229166693</v>
      </c>
      <c r="AX11">
        <v>68382.027354166668</v>
      </c>
    </row>
    <row r="12" spans="1:50" x14ac:dyDescent="0.25">
      <c r="A12">
        <v>65428.218739999997</v>
      </c>
      <c r="B12">
        <v>68813.567500000034</v>
      </c>
      <c r="C12">
        <v>68305.250949999987</v>
      </c>
      <c r="D12">
        <v>69346.347916666666</v>
      </c>
      <c r="E12">
        <v>65928.272493333352</v>
      </c>
      <c r="F12">
        <v>67944.37085750002</v>
      </c>
      <c r="G12">
        <v>66209.746270000003</v>
      </c>
      <c r="H12">
        <v>68719.385416666672</v>
      </c>
      <c r="I12">
        <v>66212.505936666726</v>
      </c>
      <c r="J12">
        <v>68915.859420000008</v>
      </c>
      <c r="K12">
        <v>67066.121579999963</v>
      </c>
      <c r="L12">
        <v>68674.686519999988</v>
      </c>
      <c r="M12">
        <v>66239.638826666662</v>
      </c>
      <c r="N12">
        <v>67321.151279999991</v>
      </c>
      <c r="O12">
        <v>68937.146041666696</v>
      </c>
      <c r="P12">
        <v>69562.491604166673</v>
      </c>
      <c r="Q12">
        <v>69142.33951999998</v>
      </c>
      <c r="R12">
        <v>65984.975226666676</v>
      </c>
      <c r="S12">
        <v>68883.016980000015</v>
      </c>
      <c r="T12">
        <v>68656.529169166664</v>
      </c>
      <c r="U12">
        <v>70100.867500000037</v>
      </c>
      <c r="V12">
        <v>69461.781166666638</v>
      </c>
      <c r="W12">
        <v>63541.416666666802</v>
      </c>
      <c r="X12">
        <v>68289.257041666657</v>
      </c>
      <c r="Y12">
        <v>67858.492979166665</v>
      </c>
      <c r="Z12">
        <v>68395.747916666674</v>
      </c>
      <c r="AA12">
        <v>68013.773291666657</v>
      </c>
      <c r="AB12">
        <v>69453.626490000024</v>
      </c>
      <c r="AC12">
        <v>69178.60566666667</v>
      </c>
      <c r="AD12">
        <v>65889.531006666642</v>
      </c>
      <c r="AE12">
        <v>65059.41666666681</v>
      </c>
      <c r="AF12">
        <v>68377.007793333309</v>
      </c>
      <c r="AG12">
        <v>66708.223636666618</v>
      </c>
      <c r="AH12">
        <v>66743.824604166686</v>
      </c>
      <c r="AI12">
        <v>67234.916666666788</v>
      </c>
      <c r="AJ12">
        <v>69568.620354166706</v>
      </c>
      <c r="AK12">
        <v>69796.367104166668</v>
      </c>
      <c r="AL12">
        <v>66866.801890000032</v>
      </c>
      <c r="AM12">
        <v>68562.730094166647</v>
      </c>
      <c r="AN12">
        <v>68504.321626666657</v>
      </c>
      <c r="AO12">
        <v>66095.661246666685</v>
      </c>
      <c r="AP12">
        <v>65289.680666666667</v>
      </c>
      <c r="AQ12">
        <v>65653.045166666692</v>
      </c>
      <c r="AR12">
        <v>68230.143186666653</v>
      </c>
      <c r="AS12">
        <v>67911.287187499998</v>
      </c>
      <c r="AT12">
        <v>66264.902186666688</v>
      </c>
      <c r="AU12">
        <v>67652.916666666773</v>
      </c>
      <c r="AV12">
        <v>62984.117629999993</v>
      </c>
      <c r="AW12">
        <v>70791.629926666661</v>
      </c>
      <c r="AX12">
        <v>68481.195541666675</v>
      </c>
    </row>
    <row r="15" spans="1:50" x14ac:dyDescent="0.25">
      <c r="A15">
        <f>MIN(_10iter40bees10foodx50[Test 1])</f>
        <v>65428.218739999997</v>
      </c>
      <c r="B15">
        <f>MIN(_10iter40bees10foodx50[Test 2])</f>
        <v>68813.567500000034</v>
      </c>
      <c r="C15">
        <f>MIN(_10iter40bees10foodx50[Test 3])</f>
        <v>68305.250949999987</v>
      </c>
      <c r="D15">
        <f>MIN(_10iter40bees10foodx50[Test 4])</f>
        <v>68151.280099166688</v>
      </c>
      <c r="E15">
        <f>MIN(_10iter40bees10foodx50[Test 5])</f>
        <v>65928.272493333352</v>
      </c>
      <c r="F15">
        <f>MIN(_10iter40bees10foodx50[Test 6])</f>
        <v>67944.37085750002</v>
      </c>
      <c r="G15">
        <f>MIN(_10iter40bees10foodx50[Test 7])</f>
        <v>66209.746270000003</v>
      </c>
      <c r="H15">
        <f>MIN(_10iter40bees10foodx50[Test 8])</f>
        <v>68719.385416666672</v>
      </c>
      <c r="I15">
        <f>MIN(_10iter40bees10foodx50[Test 9])</f>
        <v>66212.505936666726</v>
      </c>
      <c r="J15">
        <f>MIN(_10iter40bees10foodx50[Test 10])</f>
        <v>68915.859420000008</v>
      </c>
      <c r="K15">
        <f>MIN(_10iter40bees10foodx50[Test 11])</f>
        <v>67066.121579999963</v>
      </c>
      <c r="L15">
        <f>MIN(_10iter40bees10foodx50[Test 12])</f>
        <v>68674.686519999988</v>
      </c>
      <c r="M15">
        <f>MIN(_10iter40bees10foodx50[Test 13])</f>
        <v>66239.638826666662</v>
      </c>
      <c r="N15">
        <f>MIN(_10iter40bees10foodx50[Test 14])</f>
        <v>64154.081436666653</v>
      </c>
      <c r="O15">
        <f>MIN(_10iter40bees10foodx50[Test 15])</f>
        <v>68937.146041666696</v>
      </c>
      <c r="P15">
        <f>MIN(_10iter40bees10foodx50[Test 16])</f>
        <v>69562.491604166673</v>
      </c>
      <c r="Q15">
        <f>MIN(_10iter40bees10foodx50[Test 17])</f>
        <v>69142.33951999998</v>
      </c>
      <c r="R15">
        <f>MIN(_10iter40bees10foodx50[Test 18])</f>
        <v>65984.975226666676</v>
      </c>
      <c r="S15">
        <f>MIN(_10iter40bees10foodx50[Test 19])</f>
        <v>68883.016980000015</v>
      </c>
      <c r="T15">
        <f>MIN(_10iter40bees10foodx50[Test 20])</f>
        <v>68656.529169166664</v>
      </c>
      <c r="U15">
        <f>MIN(_10iter40bees10foodx50[Test 21])</f>
        <v>70100.867500000037</v>
      </c>
      <c r="V15">
        <f>MIN(_10iter40bees10foodx50[Test 22])</f>
        <v>69461.781166666638</v>
      </c>
      <c r="W15">
        <f>MIN(_10iter40bees10foodx50[Test 23])</f>
        <v>63541.416666666802</v>
      </c>
      <c r="X15">
        <f>MIN(_10iter40bees10foodx50[Test 24])</f>
        <v>67153.166666666788</v>
      </c>
      <c r="Y15">
        <f>MIN(_10iter40bees10foodx50[Test 25])</f>
        <v>67858.492979166665</v>
      </c>
      <c r="Z15">
        <f>MIN(_10iter40bees10foodx50[Test 26])</f>
        <v>68395.747916666674</v>
      </c>
      <c r="AA15">
        <f>MIN(_10iter40bees10foodx50[Test 27])</f>
        <v>68013.773291666657</v>
      </c>
      <c r="AB15">
        <f>MIN(_10iter40bees10foodx50[Test 28])</f>
        <v>69453.626490000024</v>
      </c>
      <c r="AC15">
        <f>MIN(_10iter40bees10foodx50[Test 29])</f>
        <v>69178.60566666667</v>
      </c>
      <c r="AD15">
        <f>MIN(_10iter40bees10foodx50[Test 30])</f>
        <v>65889.531006666642</v>
      </c>
      <c r="AE15">
        <f>MIN(_10iter40bees10foodx50[Test 31])</f>
        <v>65059.41666666681</v>
      </c>
      <c r="AF15">
        <f>MIN(_10iter40bees10foodx50[Test 32])</f>
        <v>68377.007793333309</v>
      </c>
      <c r="AG15">
        <f>MIN(_10iter40bees10foodx50[Test 33])</f>
        <v>66708.223636666618</v>
      </c>
      <c r="AH15">
        <f>MIN(_10iter40bees10foodx50[Test 34])</f>
        <v>66743.824604166686</v>
      </c>
      <c r="AI15">
        <f>MIN(_10iter40bees10foodx50[Test 35])</f>
        <v>67234.916666666788</v>
      </c>
      <c r="AJ15">
        <f>MIN(_10iter40bees10foodx50[Test 36])</f>
        <v>69568.620354166706</v>
      </c>
      <c r="AK15">
        <f>MIN(_10iter40bees10foodx50[Test 37])</f>
        <v>69796.367104166668</v>
      </c>
      <c r="AL15">
        <f>MIN(_10iter40bees10foodx50[Test 38])</f>
        <v>66866.801890000032</v>
      </c>
      <c r="AM15">
        <f>MIN(_10iter40bees10foodx50[Test 39])</f>
        <v>68562.730094166647</v>
      </c>
      <c r="AN15">
        <f>MIN(_10iter40bees10foodx50[Test 40])</f>
        <v>68504.321626666657</v>
      </c>
      <c r="AO15">
        <f>MIN(_10iter40bees10foodx50[Test 41])</f>
        <v>66095.661246666685</v>
      </c>
      <c r="AP15">
        <f>MIN(_10iter40bees10foodx50[Test 42])</f>
        <v>65289.680666666667</v>
      </c>
      <c r="AQ15">
        <f>MIN(_10iter40bees10foodx50[Test 43])</f>
        <v>65653.045166666692</v>
      </c>
      <c r="AR15">
        <f>MIN(_10iter40bees10foodx50[Test 44])</f>
        <v>68230.143186666653</v>
      </c>
      <c r="AS15">
        <f>MIN(_10iter40bees10foodx50[Test 45])</f>
        <v>67911.287187499998</v>
      </c>
      <c r="AT15">
        <f>MIN(_10iter40bees10foodx50[Test 46])</f>
        <v>66264.902186666688</v>
      </c>
      <c r="AU15">
        <f>MIN(_10iter40bees10foodx50[Test 47])</f>
        <v>67652.916666666773</v>
      </c>
      <c r="AV15">
        <f>MIN(_10iter40bees10foodx50[Test 48])</f>
        <v>62984.117629999993</v>
      </c>
      <c r="AW15">
        <f>MIN(_10iter40bees10foodx50[Test 49])</f>
        <v>70791.629926666661</v>
      </c>
      <c r="AX15">
        <f>MIN(_10iter40bees10foodx50[Test 50])</f>
        <v>68382.027354166668</v>
      </c>
    </row>
    <row r="18" spans="1:4" x14ac:dyDescent="0.25">
      <c r="A18">
        <f>STDEV(A15:AX15)</f>
        <v>1730.7768486593643</v>
      </c>
      <c r="B18">
        <f>AVERAGE(A15:AX15)</f>
        <v>67553.08271188334</v>
      </c>
      <c r="D18">
        <f>MIN(A15:AX15)</f>
        <v>62984.117629999993</v>
      </c>
    </row>
    <row r="20" spans="1:4" x14ac:dyDescent="0.25">
      <c r="A20">
        <f>A18/B18</f>
        <v>2.5620989882004324E-2</v>
      </c>
    </row>
    <row r="43" spans="1:1" x14ac:dyDescent="0.25">
      <c r="A43" t="s">
        <v>86</v>
      </c>
    </row>
    <row r="44" spans="1:1" x14ac:dyDescent="0.25">
      <c r="A44" t="s">
        <v>87</v>
      </c>
    </row>
    <row r="45" spans="1:1" x14ac:dyDescent="0.25">
      <c r="A45" t="s">
        <v>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16B0-0925-483E-9C37-884366107D30}">
  <dimension ref="A1:AX40"/>
  <sheetViews>
    <sheetView topLeftCell="A34" workbookViewId="0">
      <selection activeCell="G53" sqref="G53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104353.24675000002</v>
      </c>
      <c r="B2">
        <v>76594.560000000041</v>
      </c>
      <c r="C2">
        <v>81706.872416666665</v>
      </c>
      <c r="D2">
        <v>85917.176333333307</v>
      </c>
      <c r="E2">
        <v>93590.884249999974</v>
      </c>
      <c r="F2">
        <v>108027.15866666673</v>
      </c>
      <c r="G2">
        <v>109033.85475000004</v>
      </c>
      <c r="H2">
        <v>86624.994541666674</v>
      </c>
      <c r="I2">
        <v>93072.740958333306</v>
      </c>
      <c r="J2">
        <v>86982.581499999986</v>
      </c>
      <c r="K2">
        <v>92649.059375000055</v>
      </c>
      <c r="L2">
        <v>93739.399166666641</v>
      </c>
      <c r="M2">
        <v>94425.55866666662</v>
      </c>
      <c r="N2">
        <v>84497.859604166646</v>
      </c>
      <c r="O2">
        <v>73093.314229166688</v>
      </c>
      <c r="P2">
        <v>85394.244166666744</v>
      </c>
      <c r="Q2">
        <v>85657.991999999969</v>
      </c>
      <c r="R2">
        <v>76236.493749999994</v>
      </c>
      <c r="S2">
        <v>84490.364541666611</v>
      </c>
      <c r="T2">
        <v>70316.916666666744</v>
      </c>
      <c r="U2">
        <v>120469.90204166665</v>
      </c>
      <c r="V2">
        <v>89328.009541666572</v>
      </c>
      <c r="W2">
        <v>100140.66666666653</v>
      </c>
      <c r="X2">
        <v>89616.74166666664</v>
      </c>
      <c r="Y2">
        <v>109430.55372916666</v>
      </c>
      <c r="Z2">
        <v>75639.786791666644</v>
      </c>
      <c r="AA2">
        <v>88940.147000000012</v>
      </c>
      <c r="AB2">
        <v>79941.666666666642</v>
      </c>
      <c r="AC2">
        <v>100270.29416666666</v>
      </c>
      <c r="AD2">
        <v>89120.16666666657</v>
      </c>
      <c r="AE2">
        <v>110957.41666666645</v>
      </c>
      <c r="AF2">
        <v>105208.55</v>
      </c>
      <c r="AG2">
        <v>79276.379000000001</v>
      </c>
      <c r="AH2">
        <v>118578.91666666641</v>
      </c>
      <c r="AI2">
        <v>128147.44095833336</v>
      </c>
      <c r="AJ2">
        <v>74138.341916666599</v>
      </c>
      <c r="AK2">
        <v>89195.305333333352</v>
      </c>
      <c r="AL2">
        <v>99050.624000000025</v>
      </c>
      <c r="AM2">
        <v>74891.41241666663</v>
      </c>
      <c r="AN2">
        <v>84954.731604166693</v>
      </c>
      <c r="AO2">
        <v>103390.37966666666</v>
      </c>
      <c r="AP2">
        <v>89834.227666666673</v>
      </c>
      <c r="AQ2">
        <v>71672.66666666673</v>
      </c>
      <c r="AR2">
        <v>76282.731250000012</v>
      </c>
      <c r="AS2">
        <v>71736.81666666668</v>
      </c>
      <c r="AT2">
        <v>77423.37179166665</v>
      </c>
      <c r="AU2">
        <v>117590.21433333338</v>
      </c>
      <c r="AV2">
        <v>95951.022458333318</v>
      </c>
      <c r="AW2">
        <v>89299.512500000012</v>
      </c>
      <c r="AX2">
        <v>71062.666666666759</v>
      </c>
    </row>
    <row r="3" spans="1:50" x14ac:dyDescent="0.25">
      <c r="A3">
        <v>99722.391604166667</v>
      </c>
      <c r="B3">
        <v>76594.560000000041</v>
      </c>
      <c r="C3">
        <v>75286.687979166702</v>
      </c>
      <c r="D3">
        <v>77528.055666666609</v>
      </c>
      <c r="E3">
        <v>80798.77916666666</v>
      </c>
      <c r="F3">
        <v>91648.827254166667</v>
      </c>
      <c r="G3">
        <v>78732.976916666652</v>
      </c>
      <c r="H3">
        <v>80430.864560000016</v>
      </c>
      <c r="I3">
        <v>73155.720894166632</v>
      </c>
      <c r="J3">
        <v>81068.402041666661</v>
      </c>
      <c r="K3">
        <v>83715.288666666675</v>
      </c>
      <c r="L3">
        <v>84983.416666666599</v>
      </c>
      <c r="M3">
        <v>94425.55866666662</v>
      </c>
      <c r="N3">
        <v>82012.473604166633</v>
      </c>
      <c r="O3">
        <v>73093.314229166688</v>
      </c>
      <c r="P3">
        <v>76865.139541666649</v>
      </c>
      <c r="Q3">
        <v>85657.991999999969</v>
      </c>
      <c r="R3">
        <v>76236.493749999994</v>
      </c>
      <c r="S3">
        <v>84490.364541666611</v>
      </c>
      <c r="T3">
        <v>70316.916666666744</v>
      </c>
      <c r="U3">
        <v>90892.062874999989</v>
      </c>
      <c r="V3">
        <v>74824.489039999957</v>
      </c>
      <c r="W3">
        <v>77120.396946666617</v>
      </c>
      <c r="X3">
        <v>70387.89178666666</v>
      </c>
      <c r="Y3">
        <v>85977.543909999978</v>
      </c>
      <c r="Z3">
        <v>75137.75751166667</v>
      </c>
      <c r="AA3">
        <v>81121.416666666642</v>
      </c>
      <c r="AB3">
        <v>79941.666666666642</v>
      </c>
      <c r="AC3">
        <v>82741.533541666664</v>
      </c>
      <c r="AD3">
        <v>89120.16666666657</v>
      </c>
      <c r="AE3">
        <v>85005.594541666709</v>
      </c>
      <c r="AF3">
        <v>74544.688724166612</v>
      </c>
      <c r="AG3">
        <v>79276.379000000001</v>
      </c>
      <c r="AH3">
        <v>96228.358041666623</v>
      </c>
      <c r="AI3">
        <v>100049.66666666651</v>
      </c>
      <c r="AJ3">
        <v>74138.341916666599</v>
      </c>
      <c r="AK3">
        <v>84783.71993666669</v>
      </c>
      <c r="AL3">
        <v>84902.262041666661</v>
      </c>
      <c r="AM3">
        <v>74891.41241666663</v>
      </c>
      <c r="AN3">
        <v>75638.138041666636</v>
      </c>
      <c r="AO3">
        <v>84698.916666666613</v>
      </c>
      <c r="AP3">
        <v>87818.278291666677</v>
      </c>
      <c r="AQ3">
        <v>71672.66666666673</v>
      </c>
      <c r="AR3">
        <v>75276.028386666687</v>
      </c>
      <c r="AS3">
        <v>71736.81666666668</v>
      </c>
      <c r="AT3">
        <v>72171.568000000028</v>
      </c>
      <c r="AU3">
        <v>113950.53329166664</v>
      </c>
      <c r="AV3">
        <v>89457.861706666692</v>
      </c>
      <c r="AW3">
        <v>89299.512500000012</v>
      </c>
      <c r="AX3">
        <v>71062.666666666759</v>
      </c>
    </row>
    <row r="4" spans="1:50" x14ac:dyDescent="0.25">
      <c r="A4">
        <v>74381.839883333319</v>
      </c>
      <c r="B4">
        <v>70482.666666666744</v>
      </c>
      <c r="C4">
        <v>71005.815791666697</v>
      </c>
      <c r="D4">
        <v>72419.423586666686</v>
      </c>
      <c r="E4">
        <v>73746.842854166694</v>
      </c>
      <c r="F4">
        <v>78801.80266666667</v>
      </c>
      <c r="G4">
        <v>78732.976916666652</v>
      </c>
      <c r="H4">
        <v>75183.689944166617</v>
      </c>
      <c r="I4">
        <v>73155.720894166632</v>
      </c>
      <c r="J4">
        <v>72399.888213333339</v>
      </c>
      <c r="K4">
        <v>76822.700731666613</v>
      </c>
      <c r="L4">
        <v>80369.956416666639</v>
      </c>
      <c r="M4">
        <v>76983.807416666692</v>
      </c>
      <c r="N4">
        <v>79863.650619166685</v>
      </c>
      <c r="O4">
        <v>73093.314229166688</v>
      </c>
      <c r="P4">
        <v>76865.139541666649</v>
      </c>
      <c r="Q4">
        <v>75018.16770666666</v>
      </c>
      <c r="R4">
        <v>76201.975666666665</v>
      </c>
      <c r="S4">
        <v>78407.54075666664</v>
      </c>
      <c r="T4">
        <v>70316.916666666744</v>
      </c>
      <c r="U4">
        <v>74531.277831666666</v>
      </c>
      <c r="V4">
        <v>74824.489039999957</v>
      </c>
      <c r="W4">
        <v>74176.643166666661</v>
      </c>
      <c r="X4">
        <v>70387.89178666666</v>
      </c>
      <c r="Y4">
        <v>75677.337706666716</v>
      </c>
      <c r="Z4">
        <v>72659.844146666714</v>
      </c>
      <c r="AA4">
        <v>77265.376296666698</v>
      </c>
      <c r="AB4">
        <v>75814.438329166689</v>
      </c>
      <c r="AC4">
        <v>75429.373488333338</v>
      </c>
      <c r="AD4">
        <v>70026.531096666629</v>
      </c>
      <c r="AE4">
        <v>76707.433041666693</v>
      </c>
      <c r="AF4">
        <v>74544.688724166612</v>
      </c>
      <c r="AG4">
        <v>75114.850416666653</v>
      </c>
      <c r="AH4">
        <v>86414.758166666637</v>
      </c>
      <c r="AI4">
        <v>95174.416666666541</v>
      </c>
      <c r="AJ4">
        <v>74012.878609999985</v>
      </c>
      <c r="AK4">
        <v>74483.451539166679</v>
      </c>
      <c r="AL4">
        <v>72567.600026666682</v>
      </c>
      <c r="AM4">
        <v>74288.779166666631</v>
      </c>
      <c r="AN4">
        <v>74278.993666666691</v>
      </c>
      <c r="AO4">
        <v>77764.812271666684</v>
      </c>
      <c r="AP4">
        <v>75634.494854166682</v>
      </c>
      <c r="AQ4">
        <v>71672.66666666673</v>
      </c>
      <c r="AR4">
        <v>72977.220671666641</v>
      </c>
      <c r="AS4">
        <v>71736.81666666668</v>
      </c>
      <c r="AT4">
        <v>70957.316116666654</v>
      </c>
      <c r="AU4">
        <v>87722.416666666584</v>
      </c>
      <c r="AV4">
        <v>75960.680666666667</v>
      </c>
      <c r="AW4">
        <v>89299.512500000012</v>
      </c>
      <c r="AX4">
        <v>71062.666666666759</v>
      </c>
    </row>
    <row r="5" spans="1:50" x14ac:dyDescent="0.25">
      <c r="A5">
        <v>74381.839883333319</v>
      </c>
      <c r="B5">
        <v>70482.666666666744</v>
      </c>
      <c r="C5">
        <v>71005.815791666697</v>
      </c>
      <c r="D5">
        <v>71796.308934166707</v>
      </c>
      <c r="E5">
        <v>73451.708264166649</v>
      </c>
      <c r="F5">
        <v>78801.80266666667</v>
      </c>
      <c r="G5">
        <v>76389.787280000019</v>
      </c>
      <c r="H5">
        <v>75183.689944166617</v>
      </c>
      <c r="I5">
        <v>72215.291886666673</v>
      </c>
      <c r="J5">
        <v>71195.81382000001</v>
      </c>
      <c r="K5">
        <v>74910.346696666646</v>
      </c>
      <c r="L5">
        <v>77909.312279166683</v>
      </c>
      <c r="M5">
        <v>76561.754791666652</v>
      </c>
      <c r="N5">
        <v>77411.830041666704</v>
      </c>
      <c r="O5">
        <v>72595.06233999996</v>
      </c>
      <c r="P5">
        <v>72896.017041666651</v>
      </c>
      <c r="Q5">
        <v>74776.13804166668</v>
      </c>
      <c r="R5">
        <v>72842.772166666662</v>
      </c>
      <c r="S5">
        <v>77086.101840000003</v>
      </c>
      <c r="T5">
        <v>70316.916666666744</v>
      </c>
      <c r="U5">
        <v>74531.277831666666</v>
      </c>
      <c r="V5">
        <v>74735.125541666683</v>
      </c>
      <c r="W5">
        <v>74176.643166666661</v>
      </c>
      <c r="X5">
        <v>70387.89178666666</v>
      </c>
      <c r="Y5">
        <v>74742.494280000028</v>
      </c>
      <c r="Z5">
        <v>71584.166666666744</v>
      </c>
      <c r="AA5">
        <v>72513.583666666716</v>
      </c>
      <c r="AB5">
        <v>70645.404603333314</v>
      </c>
      <c r="AC5">
        <v>74724.824729166678</v>
      </c>
      <c r="AD5">
        <v>70026.531096666629</v>
      </c>
      <c r="AE5">
        <v>76489.251166666683</v>
      </c>
      <c r="AF5">
        <v>69094.719541666665</v>
      </c>
      <c r="AG5">
        <v>75114.850416666653</v>
      </c>
      <c r="AH5">
        <v>73674.80819916667</v>
      </c>
      <c r="AI5">
        <v>87978.897720000037</v>
      </c>
      <c r="AJ5">
        <v>69496.817151666706</v>
      </c>
      <c r="AK5">
        <v>74483.451539166679</v>
      </c>
      <c r="AL5">
        <v>72567.600026666682</v>
      </c>
      <c r="AM5">
        <v>74288.779166666631</v>
      </c>
      <c r="AN5">
        <v>69286.661626666639</v>
      </c>
      <c r="AO5">
        <v>70267.666666666744</v>
      </c>
      <c r="AP5">
        <v>75152.345291666716</v>
      </c>
      <c r="AQ5">
        <v>71672.66666666673</v>
      </c>
      <c r="AR5">
        <v>72977.220671666641</v>
      </c>
      <c r="AS5">
        <v>71736.81666666668</v>
      </c>
      <c r="AT5">
        <v>70957.316116666654</v>
      </c>
      <c r="AU5">
        <v>85831.753916666668</v>
      </c>
      <c r="AV5">
        <v>75372.971160000016</v>
      </c>
      <c r="AW5">
        <v>89299.512500000012</v>
      </c>
      <c r="AX5">
        <v>71062.666666666759</v>
      </c>
    </row>
    <row r="6" spans="1:50" x14ac:dyDescent="0.25">
      <c r="A6">
        <v>66532.357227500004</v>
      </c>
      <c r="B6">
        <v>70482.666666666744</v>
      </c>
      <c r="C6">
        <v>71005.815791666697</v>
      </c>
      <c r="D6">
        <v>71796.308934166707</v>
      </c>
      <c r="E6">
        <v>73451.708264166649</v>
      </c>
      <c r="F6">
        <v>73106.551854166682</v>
      </c>
      <c r="G6">
        <v>70430.132686666679</v>
      </c>
      <c r="H6">
        <v>74151.140352499977</v>
      </c>
      <c r="I6">
        <v>72215.291886666673</v>
      </c>
      <c r="J6">
        <v>71069.649666666664</v>
      </c>
      <c r="K6">
        <v>72881.869386666687</v>
      </c>
      <c r="L6">
        <v>69852.730942499984</v>
      </c>
      <c r="M6">
        <v>76072.579166666706</v>
      </c>
      <c r="N6">
        <v>72945.068041666687</v>
      </c>
      <c r="O6">
        <v>70151.540416666627</v>
      </c>
      <c r="P6">
        <v>72896.017041666651</v>
      </c>
      <c r="Q6">
        <v>74776.13804166668</v>
      </c>
      <c r="R6">
        <v>72121.200530000002</v>
      </c>
      <c r="S6">
        <v>74023.921940000029</v>
      </c>
      <c r="T6">
        <v>70316.916666666744</v>
      </c>
      <c r="U6">
        <v>74531.277831666666</v>
      </c>
      <c r="V6">
        <v>74735.125541666683</v>
      </c>
      <c r="W6">
        <v>72992.651800000007</v>
      </c>
      <c r="X6">
        <v>70387.89178666666</v>
      </c>
      <c r="Y6">
        <v>68448.175916666689</v>
      </c>
      <c r="Z6">
        <v>71584.166666666744</v>
      </c>
      <c r="AA6">
        <v>71708.757333333313</v>
      </c>
      <c r="AB6">
        <v>70645.404603333314</v>
      </c>
      <c r="AC6">
        <v>72127.800041666691</v>
      </c>
      <c r="AD6">
        <v>69433.597724166641</v>
      </c>
      <c r="AE6">
        <v>75255.393291666711</v>
      </c>
      <c r="AF6">
        <v>69094.719541666665</v>
      </c>
      <c r="AG6">
        <v>75114.850416666653</v>
      </c>
      <c r="AH6">
        <v>73674.80819916667</v>
      </c>
      <c r="AI6">
        <v>76696.532666666681</v>
      </c>
      <c r="AJ6">
        <v>69373.765916666598</v>
      </c>
      <c r="AK6">
        <v>74483.451539166679</v>
      </c>
      <c r="AL6">
        <v>72567.600026666682</v>
      </c>
      <c r="AM6">
        <v>72120.865082499964</v>
      </c>
      <c r="AN6">
        <v>69286.661626666639</v>
      </c>
      <c r="AO6">
        <v>70267.666666666744</v>
      </c>
      <c r="AP6">
        <v>71401.699809999976</v>
      </c>
      <c r="AQ6">
        <v>71672.66666666673</v>
      </c>
      <c r="AR6">
        <v>72977.220671666641</v>
      </c>
      <c r="AS6">
        <v>71736.81666666668</v>
      </c>
      <c r="AT6">
        <v>70957.316116666654</v>
      </c>
      <c r="AU6">
        <v>77920.427686666721</v>
      </c>
      <c r="AV6">
        <v>73210.150466666673</v>
      </c>
      <c r="AW6">
        <v>78970.134946666658</v>
      </c>
      <c r="AX6">
        <v>71062.666666666759</v>
      </c>
    </row>
    <row r="7" spans="1:50" x14ac:dyDescent="0.25">
      <c r="A7">
        <v>66532.357227500004</v>
      </c>
      <c r="B7">
        <v>69645.670059999989</v>
      </c>
      <c r="C7">
        <v>71005.815791666697</v>
      </c>
      <c r="D7">
        <v>67410.69547916665</v>
      </c>
      <c r="E7">
        <v>73042.455124166649</v>
      </c>
      <c r="F7">
        <v>73106.551854166682</v>
      </c>
      <c r="G7">
        <v>70430.132686666679</v>
      </c>
      <c r="H7">
        <v>73003.143636666748</v>
      </c>
      <c r="I7">
        <v>72215.291886666673</v>
      </c>
      <c r="J7">
        <v>70686.708354166651</v>
      </c>
      <c r="K7">
        <v>72881.869386666687</v>
      </c>
      <c r="L7">
        <v>69852.730942499984</v>
      </c>
      <c r="M7">
        <v>76072.579166666706</v>
      </c>
      <c r="N7">
        <v>70463.225979999959</v>
      </c>
      <c r="O7">
        <v>70151.540416666627</v>
      </c>
      <c r="P7">
        <v>72896.017041666651</v>
      </c>
      <c r="Q7">
        <v>69915.005479166706</v>
      </c>
      <c r="R7">
        <v>68022.384291666705</v>
      </c>
      <c r="S7">
        <v>74023.921940000029</v>
      </c>
      <c r="T7">
        <v>70316.916666666744</v>
      </c>
      <c r="U7">
        <v>74531.277831666666</v>
      </c>
      <c r="V7">
        <v>73752.484416666717</v>
      </c>
      <c r="W7">
        <v>72876.464554999984</v>
      </c>
      <c r="X7">
        <v>70387.89178666666</v>
      </c>
      <c r="Y7">
        <v>68448.175916666689</v>
      </c>
      <c r="Z7">
        <v>71584.166666666744</v>
      </c>
      <c r="AA7">
        <v>71708.757333333313</v>
      </c>
      <c r="AB7">
        <v>70645.404603333314</v>
      </c>
      <c r="AC7">
        <v>72127.800041666691</v>
      </c>
      <c r="AD7">
        <v>68026.885920000015</v>
      </c>
      <c r="AE7">
        <v>66473.737102500017</v>
      </c>
      <c r="AF7">
        <v>68967.08897916667</v>
      </c>
      <c r="AG7">
        <v>73353.809916666636</v>
      </c>
      <c r="AH7">
        <v>73674.80819916667</v>
      </c>
      <c r="AI7">
        <v>72800.838839999997</v>
      </c>
      <c r="AJ7">
        <v>65175.417286666663</v>
      </c>
      <c r="AK7">
        <v>72210.626729166645</v>
      </c>
      <c r="AL7">
        <v>72567.600026666682</v>
      </c>
      <c r="AM7">
        <v>72120.865082499964</v>
      </c>
      <c r="AN7">
        <v>69286.661626666639</v>
      </c>
      <c r="AO7">
        <v>69968.328893333324</v>
      </c>
      <c r="AP7">
        <v>71401.699809999976</v>
      </c>
      <c r="AQ7">
        <v>71672.66666666673</v>
      </c>
      <c r="AR7">
        <v>72977.220671666641</v>
      </c>
      <c r="AS7">
        <v>70841.266541666686</v>
      </c>
      <c r="AT7">
        <v>70957.316116666654</v>
      </c>
      <c r="AU7">
        <v>75921.004666666631</v>
      </c>
      <c r="AV7">
        <v>73210.150466666673</v>
      </c>
      <c r="AW7">
        <v>75868.011259999999</v>
      </c>
      <c r="AX7">
        <v>71062.666666666759</v>
      </c>
    </row>
    <row r="8" spans="1:50" x14ac:dyDescent="0.25">
      <c r="A8">
        <v>66532.357227500004</v>
      </c>
      <c r="B8">
        <v>69645.670059999989</v>
      </c>
      <c r="C8">
        <v>71005.815791666697</v>
      </c>
      <c r="D8">
        <v>67410.69547916665</v>
      </c>
      <c r="E8">
        <v>70081.706787500036</v>
      </c>
      <c r="F8">
        <v>73106.551854166682</v>
      </c>
      <c r="G8">
        <v>64840.891296666647</v>
      </c>
      <c r="H8">
        <v>69293.883291666658</v>
      </c>
      <c r="I8">
        <v>71319.098666666687</v>
      </c>
      <c r="J8">
        <v>70237.666666666744</v>
      </c>
      <c r="K8">
        <v>71826.393776666664</v>
      </c>
      <c r="L8">
        <v>69852.730942499984</v>
      </c>
      <c r="M8">
        <v>73252.631291666679</v>
      </c>
      <c r="N8">
        <v>70463.225979999959</v>
      </c>
      <c r="O8">
        <v>70151.540416666627</v>
      </c>
      <c r="P8">
        <v>71695.704541666666</v>
      </c>
      <c r="Q8">
        <v>69915.005479166706</v>
      </c>
      <c r="R8">
        <v>68022.384291666705</v>
      </c>
      <c r="S8">
        <v>74023.921940000029</v>
      </c>
      <c r="T8">
        <v>70316.916666666744</v>
      </c>
      <c r="U8">
        <v>69799.775675000041</v>
      </c>
      <c r="V8">
        <v>70546.247666666648</v>
      </c>
      <c r="W8">
        <v>72876.464554999984</v>
      </c>
      <c r="X8">
        <v>67654.775219999967</v>
      </c>
      <c r="Y8">
        <v>68448.175916666689</v>
      </c>
      <c r="Z8">
        <v>71377.801546666626</v>
      </c>
      <c r="AA8">
        <v>71708.757333333313</v>
      </c>
      <c r="AB8">
        <v>70628.178199999995</v>
      </c>
      <c r="AC8">
        <v>70284.79304166665</v>
      </c>
      <c r="AD8">
        <v>68026.885920000015</v>
      </c>
      <c r="AE8">
        <v>66473.737102500017</v>
      </c>
      <c r="AF8">
        <v>68967.08897916667</v>
      </c>
      <c r="AG8">
        <v>73353.809916666636</v>
      </c>
      <c r="AH8">
        <v>73674.80819916667</v>
      </c>
      <c r="AI8">
        <v>69960.382239999992</v>
      </c>
      <c r="AJ8">
        <v>65175.417286666663</v>
      </c>
      <c r="AK8">
        <v>72210.626729166645</v>
      </c>
      <c r="AL8">
        <v>72443.316679999989</v>
      </c>
      <c r="AM8">
        <v>69857.386916666699</v>
      </c>
      <c r="AN8">
        <v>69286.661626666639</v>
      </c>
      <c r="AO8">
        <v>68997.411367500012</v>
      </c>
      <c r="AP8">
        <v>69411.120833333349</v>
      </c>
      <c r="AQ8">
        <v>71672.66666666673</v>
      </c>
      <c r="AR8">
        <v>72977.220671666641</v>
      </c>
      <c r="AS8">
        <v>70841.266541666686</v>
      </c>
      <c r="AT8">
        <v>67835.379386666667</v>
      </c>
      <c r="AU8">
        <v>75473.505749166667</v>
      </c>
      <c r="AV8">
        <v>73210.150466666673</v>
      </c>
      <c r="AW8">
        <v>75868.011259999999</v>
      </c>
      <c r="AX8">
        <v>68501.084939166656</v>
      </c>
    </row>
    <row r="9" spans="1:50" x14ac:dyDescent="0.25">
      <c r="A9">
        <v>66532.357227500004</v>
      </c>
      <c r="B9">
        <v>69645.670059999989</v>
      </c>
      <c r="C9">
        <v>71005.815791666697</v>
      </c>
      <c r="D9">
        <v>67410.69547916665</v>
      </c>
      <c r="E9">
        <v>70081.706787500036</v>
      </c>
      <c r="F9">
        <v>70984.666666666744</v>
      </c>
      <c r="G9">
        <v>64840.891296666647</v>
      </c>
      <c r="H9">
        <v>69293.883291666658</v>
      </c>
      <c r="I9">
        <v>68814.065186666659</v>
      </c>
      <c r="J9">
        <v>68933.303410000022</v>
      </c>
      <c r="K9">
        <v>71826.393776666664</v>
      </c>
      <c r="L9">
        <v>69852.730942499984</v>
      </c>
      <c r="M9">
        <v>72835.151541666695</v>
      </c>
      <c r="N9">
        <v>70463.225979999959</v>
      </c>
      <c r="O9">
        <v>68666.034541666668</v>
      </c>
      <c r="P9">
        <v>70479.553291666642</v>
      </c>
      <c r="Q9">
        <v>69915.005479166706</v>
      </c>
      <c r="R9">
        <v>68022.384291666705</v>
      </c>
      <c r="S9">
        <v>73466.429866666658</v>
      </c>
      <c r="T9">
        <v>70316.916666666744</v>
      </c>
      <c r="U9">
        <v>69799.775675000041</v>
      </c>
      <c r="V9">
        <v>70546.247666666648</v>
      </c>
      <c r="W9">
        <v>72876.464554999984</v>
      </c>
      <c r="X9">
        <v>67654.775219999967</v>
      </c>
      <c r="Y9">
        <v>68448.175916666689</v>
      </c>
      <c r="Z9">
        <v>68646.761851666684</v>
      </c>
      <c r="AA9">
        <v>71708.757333333313</v>
      </c>
      <c r="AB9">
        <v>69583.032426666643</v>
      </c>
      <c r="AC9">
        <v>70284.79304166665</v>
      </c>
      <c r="AD9">
        <v>67998.914978333312</v>
      </c>
      <c r="AE9">
        <v>66473.737102500017</v>
      </c>
      <c r="AF9">
        <v>68967.08897916667</v>
      </c>
      <c r="AG9">
        <v>71722.264916666638</v>
      </c>
      <c r="AH9">
        <v>66699.937854166696</v>
      </c>
      <c r="AI9">
        <v>69960.382239999992</v>
      </c>
      <c r="AJ9">
        <v>65175.417286666663</v>
      </c>
      <c r="AK9">
        <v>72210.626729166645</v>
      </c>
      <c r="AL9">
        <v>72443.316679999989</v>
      </c>
      <c r="AM9">
        <v>69857.386916666699</v>
      </c>
      <c r="AN9">
        <v>69286.661626666639</v>
      </c>
      <c r="AO9">
        <v>68997.411367500012</v>
      </c>
      <c r="AP9">
        <v>68092.143416666688</v>
      </c>
      <c r="AQ9">
        <v>69379.665423333296</v>
      </c>
      <c r="AR9">
        <v>71952.230666666699</v>
      </c>
      <c r="AS9">
        <v>70841.266541666686</v>
      </c>
      <c r="AT9">
        <v>67568.714062500003</v>
      </c>
      <c r="AU9">
        <v>67688.785660000038</v>
      </c>
      <c r="AV9">
        <v>70429.666666666744</v>
      </c>
      <c r="AW9">
        <v>75868.011259999999</v>
      </c>
      <c r="AX9">
        <v>68501.084939166656</v>
      </c>
    </row>
    <row r="10" spans="1:50" x14ac:dyDescent="0.25">
      <c r="A10">
        <v>65435.665279999972</v>
      </c>
      <c r="B10">
        <v>69645.670059999989</v>
      </c>
      <c r="C10">
        <v>71005.815791666697</v>
      </c>
      <c r="D10">
        <v>67410.69547916665</v>
      </c>
      <c r="E10">
        <v>70081.706787500036</v>
      </c>
      <c r="F10">
        <v>70304.93290666664</v>
      </c>
      <c r="G10">
        <v>64840.891296666647</v>
      </c>
      <c r="H10">
        <v>69293.883291666658</v>
      </c>
      <c r="I10">
        <v>68422.952000000005</v>
      </c>
      <c r="J10">
        <v>68933.303410000022</v>
      </c>
      <c r="K10">
        <v>71826.393776666664</v>
      </c>
      <c r="L10">
        <v>69493.124407499985</v>
      </c>
      <c r="M10">
        <v>72312.490416666638</v>
      </c>
      <c r="N10">
        <v>70463.225979999959</v>
      </c>
      <c r="O10">
        <v>64101.120603333351</v>
      </c>
      <c r="P10">
        <v>70054.410791666698</v>
      </c>
      <c r="Q10">
        <v>69131.963229166679</v>
      </c>
      <c r="R10">
        <v>68022.384291666705</v>
      </c>
      <c r="S10">
        <v>66799.492041666716</v>
      </c>
      <c r="T10">
        <v>67564.588366666678</v>
      </c>
      <c r="U10">
        <v>69799.775675000041</v>
      </c>
      <c r="V10">
        <v>70546.247666666648</v>
      </c>
      <c r="W10">
        <v>72876.464554999984</v>
      </c>
      <c r="X10">
        <v>67654.775219999967</v>
      </c>
      <c r="Y10">
        <v>66067.325791666677</v>
      </c>
      <c r="Z10">
        <v>68646.761851666684</v>
      </c>
      <c r="AA10">
        <v>71708.757333333313</v>
      </c>
      <c r="AB10">
        <v>69583.032426666643</v>
      </c>
      <c r="AC10">
        <v>67454.33066666669</v>
      </c>
      <c r="AD10">
        <v>67998.914978333312</v>
      </c>
      <c r="AE10">
        <v>66473.737102500017</v>
      </c>
      <c r="AF10">
        <v>68967.08897916667</v>
      </c>
      <c r="AG10">
        <v>71332.259166666656</v>
      </c>
      <c r="AH10">
        <v>66699.937854166696</v>
      </c>
      <c r="AI10">
        <v>69960.382239999992</v>
      </c>
      <c r="AJ10">
        <v>65175.417286666663</v>
      </c>
      <c r="AK10">
        <v>72210.626729166645</v>
      </c>
      <c r="AL10">
        <v>72359.577259999991</v>
      </c>
      <c r="AM10">
        <v>68767.126541666687</v>
      </c>
      <c r="AN10">
        <v>69286.661626666639</v>
      </c>
      <c r="AO10">
        <v>68997.411367500012</v>
      </c>
      <c r="AP10">
        <v>68092.143416666688</v>
      </c>
      <c r="AQ10">
        <v>66295.349979166669</v>
      </c>
      <c r="AR10">
        <v>69104.708041666629</v>
      </c>
      <c r="AS10">
        <v>70841.266541666686</v>
      </c>
      <c r="AT10">
        <v>67568.714062500003</v>
      </c>
      <c r="AU10">
        <v>67688.785660000038</v>
      </c>
      <c r="AV10">
        <v>70429.666666666744</v>
      </c>
      <c r="AW10">
        <v>74691.404746666711</v>
      </c>
      <c r="AX10">
        <v>65015.416666666802</v>
      </c>
    </row>
    <row r="11" spans="1:50" x14ac:dyDescent="0.25">
      <c r="A11">
        <v>65435.665279999972</v>
      </c>
      <c r="B11">
        <v>68528.416666666759</v>
      </c>
      <c r="C11">
        <v>70871.778729166661</v>
      </c>
      <c r="D11">
        <v>67410.69547916665</v>
      </c>
      <c r="E11">
        <v>70081.706787500036</v>
      </c>
      <c r="F11">
        <v>70304.93290666664</v>
      </c>
      <c r="G11">
        <v>64840.891296666647</v>
      </c>
      <c r="H11">
        <v>68046.666666666773</v>
      </c>
      <c r="I11">
        <v>68422.952000000005</v>
      </c>
      <c r="J11">
        <v>68933.303410000022</v>
      </c>
      <c r="K11">
        <v>71826.393776666664</v>
      </c>
      <c r="L11">
        <v>69493.124407499985</v>
      </c>
      <c r="M11">
        <v>72050.997916666674</v>
      </c>
      <c r="N11">
        <v>69467.059541666662</v>
      </c>
      <c r="O11">
        <v>64101.120603333351</v>
      </c>
      <c r="P11">
        <v>70054.410791666698</v>
      </c>
      <c r="Q11">
        <v>68760.563853333355</v>
      </c>
      <c r="R11">
        <v>68022.384291666705</v>
      </c>
      <c r="S11">
        <v>66799.492041666716</v>
      </c>
      <c r="T11">
        <v>67564.588366666678</v>
      </c>
      <c r="U11">
        <v>69799.775675000041</v>
      </c>
      <c r="V11">
        <v>70546.247666666648</v>
      </c>
      <c r="W11">
        <v>69155.262186666674</v>
      </c>
      <c r="X11">
        <v>67654.775219999967</v>
      </c>
      <c r="Y11">
        <v>66067.325791666677</v>
      </c>
      <c r="Z11">
        <v>68646.761851666684</v>
      </c>
      <c r="AA11">
        <v>68010.352666666644</v>
      </c>
      <c r="AB11">
        <v>69002.543418333313</v>
      </c>
      <c r="AC11">
        <v>67454.33066666669</v>
      </c>
      <c r="AD11">
        <v>66059.124879999988</v>
      </c>
      <c r="AE11">
        <v>66473.737102500017</v>
      </c>
      <c r="AF11">
        <v>68967.08897916667</v>
      </c>
      <c r="AG11">
        <v>71332.259166666656</v>
      </c>
      <c r="AH11">
        <v>66699.937854166696</v>
      </c>
      <c r="AI11">
        <v>69960.382239999992</v>
      </c>
      <c r="AJ11">
        <v>65175.417286666663</v>
      </c>
      <c r="AK11">
        <v>72210.626729166645</v>
      </c>
      <c r="AL11">
        <v>70082.573916666661</v>
      </c>
      <c r="AM11">
        <v>68767.126541666687</v>
      </c>
      <c r="AN11">
        <v>69286.661626666639</v>
      </c>
      <c r="AO11">
        <v>68997.411367500012</v>
      </c>
      <c r="AP11">
        <v>68092.143416666688</v>
      </c>
      <c r="AQ11">
        <v>66295.349979166669</v>
      </c>
      <c r="AR11">
        <v>66599.42941666668</v>
      </c>
      <c r="AS11">
        <v>70841.266541666686</v>
      </c>
      <c r="AT11">
        <v>67568.714062500003</v>
      </c>
      <c r="AU11">
        <v>67688.785660000038</v>
      </c>
      <c r="AV11">
        <v>70429.666666666744</v>
      </c>
      <c r="AW11">
        <v>74257.633549999984</v>
      </c>
      <c r="AX11">
        <v>65015.416666666802</v>
      </c>
    </row>
    <row r="12" spans="1:50" x14ac:dyDescent="0.25">
      <c r="A12">
        <v>65435.665279999972</v>
      </c>
      <c r="B12">
        <v>68528.416666666759</v>
      </c>
      <c r="C12">
        <v>67653.665468333347</v>
      </c>
      <c r="D12">
        <v>66718.095706666645</v>
      </c>
      <c r="E12">
        <v>68307.065266666643</v>
      </c>
      <c r="F12">
        <v>69023.546291666673</v>
      </c>
      <c r="G12">
        <v>64840.891296666647</v>
      </c>
      <c r="H12">
        <v>67810.988778333325</v>
      </c>
      <c r="I12">
        <v>68422.952000000005</v>
      </c>
      <c r="J12">
        <v>68067.31041666666</v>
      </c>
      <c r="K12">
        <v>71826.393776666664</v>
      </c>
      <c r="L12">
        <v>69493.124407499985</v>
      </c>
      <c r="M12">
        <v>72050.997916666674</v>
      </c>
      <c r="N12">
        <v>69467.059541666662</v>
      </c>
      <c r="O12">
        <v>64101.120603333351</v>
      </c>
      <c r="P12">
        <v>70054.410791666698</v>
      </c>
      <c r="Q12">
        <v>68412.464565000031</v>
      </c>
      <c r="R12">
        <v>68022.384291666705</v>
      </c>
      <c r="S12">
        <v>66799.492041666716</v>
      </c>
      <c r="T12">
        <v>67564.588366666678</v>
      </c>
      <c r="U12">
        <v>69799.775675000041</v>
      </c>
      <c r="V12">
        <v>70546.247666666648</v>
      </c>
      <c r="W12">
        <v>69155.262186666674</v>
      </c>
      <c r="X12">
        <v>67654.775219999967</v>
      </c>
      <c r="Y12">
        <v>66067.325791666677</v>
      </c>
      <c r="Z12">
        <v>68646.761851666684</v>
      </c>
      <c r="AA12">
        <v>68010.352666666644</v>
      </c>
      <c r="AB12">
        <v>65408.330053333317</v>
      </c>
      <c r="AC12">
        <v>67454.33066666669</v>
      </c>
      <c r="AD12">
        <v>66059.124879999988</v>
      </c>
      <c r="AE12">
        <v>66473.737102500017</v>
      </c>
      <c r="AF12">
        <v>68967.08897916667</v>
      </c>
      <c r="AG12">
        <v>71173.570666666652</v>
      </c>
      <c r="AH12">
        <v>66699.937854166696</v>
      </c>
      <c r="AI12">
        <v>69960.382239999992</v>
      </c>
      <c r="AJ12">
        <v>64936.527996666613</v>
      </c>
      <c r="AK12">
        <v>71216.699689999979</v>
      </c>
      <c r="AL12">
        <v>70082.573916666661</v>
      </c>
      <c r="AM12">
        <v>68767.126541666687</v>
      </c>
      <c r="AN12">
        <v>69286.661626666639</v>
      </c>
      <c r="AO12">
        <v>66055.916666666802</v>
      </c>
      <c r="AP12">
        <v>68092.143416666688</v>
      </c>
      <c r="AQ12">
        <v>66295.349979166669</v>
      </c>
      <c r="AR12">
        <v>66599.42941666668</v>
      </c>
      <c r="AS12">
        <v>70841.266541666686</v>
      </c>
      <c r="AT12">
        <v>66307.091416666692</v>
      </c>
      <c r="AU12">
        <v>67688.785660000038</v>
      </c>
      <c r="AV12">
        <v>68280.989666666705</v>
      </c>
      <c r="AW12">
        <v>72094.868346666684</v>
      </c>
      <c r="AX12">
        <v>65015.416666666802</v>
      </c>
    </row>
    <row r="13" spans="1:50" x14ac:dyDescent="0.25">
      <c r="A13">
        <v>65435.665279999972</v>
      </c>
      <c r="B13">
        <v>68528.416666666759</v>
      </c>
      <c r="C13">
        <v>67653.665468333347</v>
      </c>
      <c r="D13">
        <v>66718.095706666645</v>
      </c>
      <c r="E13">
        <v>67692.442373333382</v>
      </c>
      <c r="F13">
        <v>69023.546291666673</v>
      </c>
      <c r="G13">
        <v>64840.891296666647</v>
      </c>
      <c r="H13">
        <v>67710.921176666641</v>
      </c>
      <c r="I13">
        <v>68422.952000000005</v>
      </c>
      <c r="J13">
        <v>68067.31041666666</v>
      </c>
      <c r="K13">
        <v>71687.383787500003</v>
      </c>
      <c r="L13">
        <v>69493.124407499985</v>
      </c>
      <c r="M13">
        <v>69555.94985416664</v>
      </c>
      <c r="N13">
        <v>69467.059541666662</v>
      </c>
      <c r="O13">
        <v>64101.120603333351</v>
      </c>
      <c r="P13">
        <v>69336.95835999999</v>
      </c>
      <c r="Q13">
        <v>68412.464565000031</v>
      </c>
      <c r="R13">
        <v>68022.384291666705</v>
      </c>
      <c r="S13">
        <v>66799.492041666716</v>
      </c>
      <c r="T13">
        <v>64726.563500000018</v>
      </c>
      <c r="U13">
        <v>69799.775675000041</v>
      </c>
      <c r="V13">
        <v>70546.247666666648</v>
      </c>
      <c r="W13">
        <v>69155.262186666674</v>
      </c>
      <c r="X13">
        <v>67654.775219999967</v>
      </c>
      <c r="Y13">
        <v>66067.325791666677</v>
      </c>
      <c r="Z13">
        <v>68257.1674375</v>
      </c>
      <c r="AA13">
        <v>68010.352666666644</v>
      </c>
      <c r="AB13">
        <v>65408.330053333317</v>
      </c>
      <c r="AC13">
        <v>67454.33066666669</v>
      </c>
      <c r="AD13">
        <v>66059.124879999988</v>
      </c>
      <c r="AE13">
        <v>66473.737102500017</v>
      </c>
      <c r="AF13">
        <v>68967.08897916667</v>
      </c>
      <c r="AG13">
        <v>70902.596070000014</v>
      </c>
      <c r="AH13">
        <v>66699.937854166696</v>
      </c>
      <c r="AI13">
        <v>69960.382239999992</v>
      </c>
      <c r="AJ13">
        <v>64936.527996666613</v>
      </c>
      <c r="AK13">
        <v>71216.699689999979</v>
      </c>
      <c r="AL13">
        <v>69499.081650000007</v>
      </c>
      <c r="AM13">
        <v>68767.126541666687</v>
      </c>
      <c r="AN13">
        <v>67216.166666666788</v>
      </c>
      <c r="AO13">
        <v>66055.916666666802</v>
      </c>
      <c r="AP13">
        <v>68092.143416666688</v>
      </c>
      <c r="AQ13">
        <v>66295.349979166669</v>
      </c>
      <c r="AR13">
        <v>66599.42941666668</v>
      </c>
      <c r="AS13">
        <v>69969.729291666663</v>
      </c>
      <c r="AT13">
        <v>66307.091416666692</v>
      </c>
      <c r="AU13">
        <v>67688.785660000038</v>
      </c>
      <c r="AV13">
        <v>68280.989666666705</v>
      </c>
      <c r="AW13">
        <v>72094.868346666684</v>
      </c>
      <c r="AX13">
        <v>65015.416666666802</v>
      </c>
    </row>
    <row r="14" spans="1:50" x14ac:dyDescent="0.25">
      <c r="A14">
        <v>65435.665279999972</v>
      </c>
      <c r="B14">
        <v>68528.416666666759</v>
      </c>
      <c r="C14">
        <v>67653.665468333347</v>
      </c>
      <c r="D14">
        <v>66718.095706666645</v>
      </c>
      <c r="E14">
        <v>67692.442373333382</v>
      </c>
      <c r="F14">
        <v>69023.546291666673</v>
      </c>
      <c r="G14">
        <v>64840.891296666647</v>
      </c>
      <c r="H14">
        <v>66831.690219999989</v>
      </c>
      <c r="I14">
        <v>66906.359533333336</v>
      </c>
      <c r="J14">
        <v>66021.876367499994</v>
      </c>
      <c r="K14">
        <v>71687.383787500003</v>
      </c>
      <c r="L14">
        <v>66440.416666666802</v>
      </c>
      <c r="M14">
        <v>69555.94985416664</v>
      </c>
      <c r="N14">
        <v>69467.059541666662</v>
      </c>
      <c r="O14">
        <v>64101.120603333351</v>
      </c>
      <c r="P14">
        <v>66763.47107</v>
      </c>
      <c r="Q14">
        <v>68412.464565000031</v>
      </c>
      <c r="R14">
        <v>68022.384291666705</v>
      </c>
      <c r="S14">
        <v>66799.492041666716</v>
      </c>
      <c r="T14">
        <v>64726.563500000018</v>
      </c>
      <c r="U14">
        <v>69799.775675000041</v>
      </c>
      <c r="V14">
        <v>70546.247666666648</v>
      </c>
      <c r="W14">
        <v>69155.262186666674</v>
      </c>
      <c r="X14">
        <v>67654.775219999967</v>
      </c>
      <c r="Y14">
        <v>66067.325791666677</v>
      </c>
      <c r="Z14">
        <v>68257.1674375</v>
      </c>
      <c r="AA14">
        <v>68010.352666666644</v>
      </c>
      <c r="AB14">
        <v>65408.330053333317</v>
      </c>
      <c r="AC14">
        <v>67454.33066666669</v>
      </c>
      <c r="AD14">
        <v>66059.124879999988</v>
      </c>
      <c r="AE14">
        <v>66473.737102500017</v>
      </c>
      <c r="AF14">
        <v>68967.08897916667</v>
      </c>
      <c r="AG14">
        <v>70902.596070000014</v>
      </c>
      <c r="AH14">
        <v>66699.937854166696</v>
      </c>
      <c r="AI14">
        <v>69960.382239999992</v>
      </c>
      <c r="AJ14">
        <v>64936.527996666613</v>
      </c>
      <c r="AK14">
        <v>71216.699689999979</v>
      </c>
      <c r="AL14">
        <v>69499.081650000007</v>
      </c>
      <c r="AM14">
        <v>68767.126541666687</v>
      </c>
      <c r="AN14">
        <v>67216.166666666788</v>
      </c>
      <c r="AO14">
        <v>66055.916666666802</v>
      </c>
      <c r="AP14">
        <v>68092.143416666688</v>
      </c>
      <c r="AQ14">
        <v>66295.349979166669</v>
      </c>
      <c r="AR14">
        <v>66599.42941666668</v>
      </c>
      <c r="AS14">
        <v>68485.059916666665</v>
      </c>
      <c r="AT14">
        <v>66307.091416666692</v>
      </c>
      <c r="AU14">
        <v>67145.92941666668</v>
      </c>
      <c r="AV14">
        <v>67336.166666666788</v>
      </c>
      <c r="AW14">
        <v>71027.864170000073</v>
      </c>
      <c r="AX14">
        <v>65015.416666666802</v>
      </c>
    </row>
    <row r="15" spans="1:50" x14ac:dyDescent="0.25">
      <c r="A15">
        <v>65435.665279999972</v>
      </c>
      <c r="B15">
        <v>68243.02552000001</v>
      </c>
      <c r="C15">
        <v>66682.375604166664</v>
      </c>
      <c r="D15">
        <v>66718.095706666645</v>
      </c>
      <c r="E15">
        <v>67692.442373333382</v>
      </c>
      <c r="F15">
        <v>69023.546291666673</v>
      </c>
      <c r="G15">
        <v>64840.891296666647</v>
      </c>
      <c r="H15">
        <v>66831.690219999989</v>
      </c>
      <c r="I15">
        <v>66906.359533333336</v>
      </c>
      <c r="J15">
        <v>66021.876367499994</v>
      </c>
      <c r="K15">
        <v>71687.383787500003</v>
      </c>
      <c r="L15">
        <v>66440.416666666802</v>
      </c>
      <c r="M15">
        <v>68430.362504999997</v>
      </c>
      <c r="N15">
        <v>67672.887791666668</v>
      </c>
      <c r="O15">
        <v>64101.120603333351</v>
      </c>
      <c r="P15">
        <v>66494.357041666677</v>
      </c>
      <c r="Q15">
        <v>68412.464565000031</v>
      </c>
      <c r="R15">
        <v>68022.384291666705</v>
      </c>
      <c r="S15">
        <v>66799.492041666716</v>
      </c>
      <c r="T15">
        <v>64574.146560000045</v>
      </c>
      <c r="U15">
        <v>69799.775675000041</v>
      </c>
      <c r="V15">
        <v>70546.247666666648</v>
      </c>
      <c r="W15">
        <v>69155.262186666674</v>
      </c>
      <c r="X15">
        <v>67654.775219999967</v>
      </c>
      <c r="Y15">
        <v>66067.325791666677</v>
      </c>
      <c r="Z15">
        <v>68257.1674375</v>
      </c>
      <c r="AA15">
        <v>68010.352666666644</v>
      </c>
      <c r="AB15">
        <v>65408.330053333317</v>
      </c>
      <c r="AC15">
        <v>67454.33066666669</v>
      </c>
      <c r="AD15">
        <v>64633.479522499991</v>
      </c>
      <c r="AE15">
        <v>66473.737102500017</v>
      </c>
      <c r="AF15">
        <v>68518.191104166675</v>
      </c>
      <c r="AG15">
        <v>70902.596070000014</v>
      </c>
      <c r="AH15">
        <v>64714.989666666654</v>
      </c>
      <c r="AI15">
        <v>69960.382239999992</v>
      </c>
      <c r="AJ15">
        <v>64936.527996666613</v>
      </c>
      <c r="AK15">
        <v>69722.523030000026</v>
      </c>
      <c r="AL15">
        <v>69499.081650000007</v>
      </c>
      <c r="AM15">
        <v>68729.485650000017</v>
      </c>
      <c r="AN15">
        <v>67216.166666666788</v>
      </c>
      <c r="AO15">
        <v>66055.916666666802</v>
      </c>
      <c r="AP15">
        <v>68092.143416666688</v>
      </c>
      <c r="AQ15">
        <v>66295.349979166669</v>
      </c>
      <c r="AR15">
        <v>66599.42941666668</v>
      </c>
      <c r="AS15">
        <v>68485.059916666665</v>
      </c>
      <c r="AT15">
        <v>66307.091416666692</v>
      </c>
      <c r="AU15">
        <v>67145.92941666668</v>
      </c>
      <c r="AV15">
        <v>67336.166666666788</v>
      </c>
      <c r="AW15">
        <v>71027.864170000073</v>
      </c>
      <c r="AX15">
        <v>65015.416666666802</v>
      </c>
    </row>
    <row r="16" spans="1:50" x14ac:dyDescent="0.25">
      <c r="A16">
        <v>65435.665279999972</v>
      </c>
      <c r="B16">
        <v>67794.031367500051</v>
      </c>
      <c r="C16">
        <v>66682.375604166664</v>
      </c>
      <c r="D16">
        <v>66718.095706666645</v>
      </c>
      <c r="E16">
        <v>67692.442373333382</v>
      </c>
      <c r="F16">
        <v>68007.166666666788</v>
      </c>
      <c r="G16">
        <v>64840.891296666647</v>
      </c>
      <c r="H16">
        <v>66831.690219999989</v>
      </c>
      <c r="I16">
        <v>66906.359533333336</v>
      </c>
      <c r="J16">
        <v>66021.876367499994</v>
      </c>
      <c r="K16">
        <v>71687.383787500003</v>
      </c>
      <c r="L16">
        <v>66440.416666666802</v>
      </c>
      <c r="M16">
        <v>68430.362504999997</v>
      </c>
      <c r="N16">
        <v>67501.026416666675</v>
      </c>
      <c r="O16">
        <v>64101.120603333351</v>
      </c>
      <c r="P16">
        <v>66494.357041666677</v>
      </c>
      <c r="Q16">
        <v>65966.916666666802</v>
      </c>
      <c r="R16">
        <v>67997.769416666648</v>
      </c>
      <c r="S16">
        <v>66799.492041666716</v>
      </c>
      <c r="T16">
        <v>64574.146560000045</v>
      </c>
      <c r="U16">
        <v>69799.775675000041</v>
      </c>
      <c r="V16">
        <v>70360.397791666677</v>
      </c>
      <c r="W16">
        <v>69155.262186666674</v>
      </c>
      <c r="X16">
        <v>65047.647063333381</v>
      </c>
      <c r="Y16">
        <v>66067.325791666677</v>
      </c>
      <c r="Z16">
        <v>68257.1674375</v>
      </c>
      <c r="AA16">
        <v>68010.352666666644</v>
      </c>
      <c r="AB16">
        <v>65408.330053333317</v>
      </c>
      <c r="AC16">
        <v>67454.33066666669</v>
      </c>
      <c r="AD16">
        <v>64633.479522499991</v>
      </c>
      <c r="AE16">
        <v>66473.737102500017</v>
      </c>
      <c r="AF16">
        <v>68176.85418666662</v>
      </c>
      <c r="AG16">
        <v>70902.596070000014</v>
      </c>
      <c r="AH16">
        <v>64714.989666666654</v>
      </c>
      <c r="AI16">
        <v>69960.382239999992</v>
      </c>
      <c r="AJ16">
        <v>64936.527996666613</v>
      </c>
      <c r="AK16">
        <v>69103.646104166648</v>
      </c>
      <c r="AL16">
        <v>69499.081650000007</v>
      </c>
      <c r="AM16">
        <v>68729.485650000017</v>
      </c>
      <c r="AN16">
        <v>67216.166666666788</v>
      </c>
      <c r="AO16">
        <v>66055.916666666802</v>
      </c>
      <c r="AP16">
        <v>68092.143416666688</v>
      </c>
      <c r="AQ16">
        <v>66295.349979166669</v>
      </c>
      <c r="AR16">
        <v>66599.42941666668</v>
      </c>
      <c r="AS16">
        <v>66805.933739999979</v>
      </c>
      <c r="AT16">
        <v>66307.091416666692</v>
      </c>
      <c r="AU16">
        <v>67145.92941666668</v>
      </c>
      <c r="AV16">
        <v>67336.166666666788</v>
      </c>
      <c r="AW16">
        <v>71027.864170000073</v>
      </c>
      <c r="AX16">
        <v>65015.416666666802</v>
      </c>
    </row>
    <row r="17" spans="1:50" x14ac:dyDescent="0.25">
      <c r="A17">
        <v>65435.665279999972</v>
      </c>
      <c r="B17">
        <v>67794.031367500051</v>
      </c>
      <c r="C17">
        <v>66682.375604166664</v>
      </c>
      <c r="D17">
        <v>66718.095706666645</v>
      </c>
      <c r="E17">
        <v>67692.442373333382</v>
      </c>
      <c r="F17">
        <v>68007.166666666788</v>
      </c>
      <c r="G17">
        <v>64840.891296666647</v>
      </c>
      <c r="H17">
        <v>66831.690219999989</v>
      </c>
      <c r="I17">
        <v>65940.840166666705</v>
      </c>
      <c r="J17">
        <v>66021.876367499994</v>
      </c>
      <c r="K17">
        <v>68973.709916666659</v>
      </c>
      <c r="L17">
        <v>66440.416666666802</v>
      </c>
      <c r="M17">
        <v>68430.362504999997</v>
      </c>
      <c r="N17">
        <v>67501.026416666675</v>
      </c>
      <c r="O17">
        <v>64101.120603333351</v>
      </c>
      <c r="P17">
        <v>66494.357041666677</v>
      </c>
      <c r="Q17">
        <v>65966.916666666802</v>
      </c>
      <c r="R17">
        <v>67997.769416666648</v>
      </c>
      <c r="S17">
        <v>66799.492041666716</v>
      </c>
      <c r="T17">
        <v>64574.146560000045</v>
      </c>
      <c r="U17">
        <v>69799.775675000041</v>
      </c>
      <c r="V17">
        <v>69997.93091999997</v>
      </c>
      <c r="W17">
        <v>69155.262186666674</v>
      </c>
      <c r="X17">
        <v>65047.647063333381</v>
      </c>
      <c r="Y17">
        <v>66067.325791666677</v>
      </c>
      <c r="Z17">
        <v>68257.1674375</v>
      </c>
      <c r="AA17">
        <v>68010.352666666644</v>
      </c>
      <c r="AB17">
        <v>65408.330053333317</v>
      </c>
      <c r="AC17">
        <v>67454.33066666669</v>
      </c>
      <c r="AD17">
        <v>64633.479522499991</v>
      </c>
      <c r="AE17">
        <v>66473.737102500017</v>
      </c>
      <c r="AF17">
        <v>68176.85418666662</v>
      </c>
      <c r="AG17">
        <v>69023.42491666667</v>
      </c>
      <c r="AH17">
        <v>64714.989666666654</v>
      </c>
      <c r="AI17">
        <v>69960.382239999992</v>
      </c>
      <c r="AJ17">
        <v>64936.527996666613</v>
      </c>
      <c r="AK17">
        <v>69103.646104166648</v>
      </c>
      <c r="AL17">
        <v>69496.529652499987</v>
      </c>
      <c r="AM17">
        <v>68729.485650000017</v>
      </c>
      <c r="AN17">
        <v>67190.416666666788</v>
      </c>
      <c r="AO17">
        <v>66055.916666666802</v>
      </c>
      <c r="AP17">
        <v>66636.986166666684</v>
      </c>
      <c r="AQ17">
        <v>66295.349979166669</v>
      </c>
      <c r="AR17">
        <v>66599.42941666668</v>
      </c>
      <c r="AS17">
        <v>66805.933739999979</v>
      </c>
      <c r="AT17">
        <v>66307.091416666692</v>
      </c>
      <c r="AU17">
        <v>67145.92941666668</v>
      </c>
      <c r="AV17">
        <v>67336.166666666788</v>
      </c>
      <c r="AW17">
        <v>71027.864170000073</v>
      </c>
      <c r="AX17">
        <v>65015.416666666802</v>
      </c>
    </row>
    <row r="18" spans="1:50" x14ac:dyDescent="0.25">
      <c r="A18">
        <v>65435.665279999972</v>
      </c>
      <c r="B18">
        <v>66872.916666666788</v>
      </c>
      <c r="C18">
        <v>66682.375604166664</v>
      </c>
      <c r="D18">
        <v>66718.095706666645</v>
      </c>
      <c r="E18">
        <v>67692.442373333382</v>
      </c>
      <c r="F18">
        <v>68007.166666666788</v>
      </c>
      <c r="G18">
        <v>64840.891296666647</v>
      </c>
      <c r="H18">
        <v>66831.690219999989</v>
      </c>
      <c r="I18">
        <v>65940.840166666705</v>
      </c>
      <c r="J18">
        <v>66021.876367499994</v>
      </c>
      <c r="K18">
        <v>68973.709916666659</v>
      </c>
      <c r="L18">
        <v>66440.416666666802</v>
      </c>
      <c r="M18">
        <v>67251.031786666586</v>
      </c>
      <c r="N18">
        <v>67501.026416666675</v>
      </c>
      <c r="O18">
        <v>64101.120603333351</v>
      </c>
      <c r="P18">
        <v>66494.357041666677</v>
      </c>
      <c r="Q18">
        <v>65966.916666666802</v>
      </c>
      <c r="R18">
        <v>67997.769416666648</v>
      </c>
      <c r="S18">
        <v>66799.492041666716</v>
      </c>
      <c r="T18">
        <v>64574.146560000045</v>
      </c>
      <c r="U18">
        <v>69799.775675000041</v>
      </c>
      <c r="V18">
        <v>69997.93091999997</v>
      </c>
      <c r="W18">
        <v>69155.262186666674</v>
      </c>
      <c r="X18">
        <v>65047.647063333381</v>
      </c>
      <c r="Y18">
        <v>66067.325791666677</v>
      </c>
      <c r="Z18">
        <v>68257.1674375</v>
      </c>
      <c r="AA18">
        <v>68010.352666666644</v>
      </c>
      <c r="AB18">
        <v>65408.330053333317</v>
      </c>
      <c r="AC18">
        <v>67454.33066666669</v>
      </c>
      <c r="AD18">
        <v>64633.479522499991</v>
      </c>
      <c r="AE18">
        <v>66473.737102500017</v>
      </c>
      <c r="AF18">
        <v>67756.309082500025</v>
      </c>
      <c r="AG18">
        <v>69023.42491666667</v>
      </c>
      <c r="AH18">
        <v>64714.989666666654</v>
      </c>
      <c r="AI18">
        <v>69960.382239999992</v>
      </c>
      <c r="AJ18">
        <v>64936.527996666613</v>
      </c>
      <c r="AK18">
        <v>69103.646104166648</v>
      </c>
      <c r="AL18">
        <v>69496.529652499987</v>
      </c>
      <c r="AM18">
        <v>68729.485650000017</v>
      </c>
      <c r="AN18">
        <v>67190.416666666788</v>
      </c>
      <c r="AO18">
        <v>64815.841259166649</v>
      </c>
      <c r="AP18">
        <v>66636.986166666684</v>
      </c>
      <c r="AQ18">
        <v>66295.349979166669</v>
      </c>
      <c r="AR18">
        <v>66599.42941666668</v>
      </c>
      <c r="AS18">
        <v>66805.933739999979</v>
      </c>
      <c r="AT18">
        <v>66307.091416666692</v>
      </c>
      <c r="AU18">
        <v>67145.92941666668</v>
      </c>
      <c r="AV18">
        <v>67336.166666666788</v>
      </c>
      <c r="AW18">
        <v>69933.73510000002</v>
      </c>
      <c r="AX18">
        <v>65015.416666666802</v>
      </c>
    </row>
    <row r="19" spans="1:50" x14ac:dyDescent="0.25">
      <c r="A19">
        <v>65435.665279999972</v>
      </c>
      <c r="B19">
        <v>66872.916666666788</v>
      </c>
      <c r="C19">
        <v>66682.375604166664</v>
      </c>
      <c r="D19">
        <v>66718.095706666645</v>
      </c>
      <c r="E19">
        <v>67692.442373333382</v>
      </c>
      <c r="F19">
        <v>68007.166666666788</v>
      </c>
      <c r="G19">
        <v>64840.891296666647</v>
      </c>
      <c r="H19">
        <v>66831.690219999989</v>
      </c>
      <c r="I19">
        <v>65940.840166666705</v>
      </c>
      <c r="J19">
        <v>66021.876367499994</v>
      </c>
      <c r="K19">
        <v>68973.709916666659</v>
      </c>
      <c r="L19">
        <v>66440.416666666802</v>
      </c>
      <c r="M19">
        <v>67251.031786666586</v>
      </c>
      <c r="N19">
        <v>67501.026416666675</v>
      </c>
      <c r="O19">
        <v>64101.120603333351</v>
      </c>
      <c r="P19">
        <v>66494.357041666677</v>
      </c>
      <c r="Q19">
        <v>65966.916666666802</v>
      </c>
      <c r="R19">
        <v>67997.769416666648</v>
      </c>
      <c r="S19">
        <v>66799.492041666716</v>
      </c>
      <c r="T19">
        <v>64574.146560000045</v>
      </c>
      <c r="U19">
        <v>69799.775675000041</v>
      </c>
      <c r="V19">
        <v>69997.93091999997</v>
      </c>
      <c r="W19">
        <v>69155.262186666674</v>
      </c>
      <c r="X19">
        <v>65047.647063333381</v>
      </c>
      <c r="Y19">
        <v>66067.325791666677</v>
      </c>
      <c r="Z19">
        <v>68257.1674375</v>
      </c>
      <c r="AA19">
        <v>68010.352666666644</v>
      </c>
      <c r="AB19">
        <v>65408.330053333317</v>
      </c>
      <c r="AC19">
        <v>67454.33066666669</v>
      </c>
      <c r="AD19">
        <v>64633.479522499991</v>
      </c>
      <c r="AE19">
        <v>66473.737102500017</v>
      </c>
      <c r="AF19">
        <v>67756.309082500025</v>
      </c>
      <c r="AG19">
        <v>69023.42491666667</v>
      </c>
      <c r="AH19">
        <v>64714.989666666654</v>
      </c>
      <c r="AI19">
        <v>69960.382239999992</v>
      </c>
      <c r="AJ19">
        <v>63898.199309999989</v>
      </c>
      <c r="AK19">
        <v>69103.646104166648</v>
      </c>
      <c r="AL19">
        <v>69496.529652499987</v>
      </c>
      <c r="AM19">
        <v>68729.485650000017</v>
      </c>
      <c r="AN19">
        <v>67190.416666666788</v>
      </c>
      <c r="AO19">
        <v>64815.841259166649</v>
      </c>
      <c r="AP19">
        <v>66636.986166666684</v>
      </c>
      <c r="AQ19">
        <v>65263.916666666802</v>
      </c>
      <c r="AR19">
        <v>66599.42941666668</v>
      </c>
      <c r="AS19">
        <v>66805.933739999979</v>
      </c>
      <c r="AT19">
        <v>66307.091416666692</v>
      </c>
      <c r="AU19">
        <v>67145.92941666668</v>
      </c>
      <c r="AV19">
        <v>67336.166666666788</v>
      </c>
      <c r="AW19">
        <v>69814.288818333356</v>
      </c>
      <c r="AX19">
        <v>63275.66666666681</v>
      </c>
    </row>
    <row r="20" spans="1:50" x14ac:dyDescent="0.25">
      <c r="A20">
        <v>65435.665279999972</v>
      </c>
      <c r="B20">
        <v>66872.916666666788</v>
      </c>
      <c r="C20">
        <v>66682.375604166664</v>
      </c>
      <c r="D20">
        <v>66718.095706666645</v>
      </c>
      <c r="E20">
        <v>67692.442373333382</v>
      </c>
      <c r="F20">
        <v>68007.166666666788</v>
      </c>
      <c r="G20">
        <v>64840.891296666647</v>
      </c>
      <c r="H20">
        <v>66831.690219999989</v>
      </c>
      <c r="I20">
        <v>65940.840166666705</v>
      </c>
      <c r="J20">
        <v>66021.876367499994</v>
      </c>
      <c r="K20">
        <v>68515.837673333343</v>
      </c>
      <c r="L20">
        <v>66440.416666666802</v>
      </c>
      <c r="M20">
        <v>67251.031786666586</v>
      </c>
      <c r="N20">
        <v>67501.026416666675</v>
      </c>
      <c r="O20">
        <v>64101.120603333351</v>
      </c>
      <c r="P20">
        <v>66494.357041666677</v>
      </c>
      <c r="Q20">
        <v>65966.916666666802</v>
      </c>
      <c r="R20">
        <v>67503.589294999998</v>
      </c>
      <c r="S20">
        <v>66799.492041666716</v>
      </c>
      <c r="T20">
        <v>64574.146560000045</v>
      </c>
      <c r="U20">
        <v>69799.775675000041</v>
      </c>
      <c r="V20">
        <v>69997.93091999997</v>
      </c>
      <c r="W20">
        <v>66159.444291666674</v>
      </c>
      <c r="X20">
        <v>65047.647063333381</v>
      </c>
      <c r="Y20">
        <v>66067.325791666677</v>
      </c>
      <c r="Z20">
        <v>68257.1674375</v>
      </c>
      <c r="AA20">
        <v>68010.352666666644</v>
      </c>
      <c r="AB20">
        <v>65408.330053333317</v>
      </c>
      <c r="AC20">
        <v>67454.33066666669</v>
      </c>
      <c r="AD20">
        <v>64633.479522499991</v>
      </c>
      <c r="AE20">
        <v>66473.737102500017</v>
      </c>
      <c r="AF20">
        <v>67756.309082500025</v>
      </c>
      <c r="AG20">
        <v>69018.860416666663</v>
      </c>
      <c r="AH20">
        <v>64714.989666666654</v>
      </c>
      <c r="AI20">
        <v>69960.382239999992</v>
      </c>
      <c r="AJ20">
        <v>63898.199309999989</v>
      </c>
      <c r="AK20">
        <v>67180.920231666692</v>
      </c>
      <c r="AL20">
        <v>69496.529652499987</v>
      </c>
      <c r="AM20">
        <v>68729.485650000017</v>
      </c>
      <c r="AN20">
        <v>65101.43425999998</v>
      </c>
      <c r="AO20">
        <v>64815.841259166649</v>
      </c>
      <c r="AP20">
        <v>66636.986166666684</v>
      </c>
      <c r="AQ20">
        <v>65263.916666666802</v>
      </c>
      <c r="AR20">
        <v>66599.42941666668</v>
      </c>
      <c r="AS20">
        <v>66805.933739999979</v>
      </c>
      <c r="AT20">
        <v>65145.267333333351</v>
      </c>
      <c r="AU20">
        <v>67145.92941666668</v>
      </c>
      <c r="AV20">
        <v>67336.166666666788</v>
      </c>
      <c r="AW20">
        <v>69814.288818333356</v>
      </c>
      <c r="AX20">
        <v>63275.66666666681</v>
      </c>
    </row>
    <row r="21" spans="1:50" x14ac:dyDescent="0.25">
      <c r="A21">
        <v>65435.665279999972</v>
      </c>
      <c r="B21">
        <v>66872.916666666788</v>
      </c>
      <c r="C21">
        <v>66682.375604166664</v>
      </c>
      <c r="D21">
        <v>66718.095706666645</v>
      </c>
      <c r="E21">
        <v>67692.442373333382</v>
      </c>
      <c r="F21">
        <v>68007.166666666788</v>
      </c>
      <c r="G21">
        <v>64840.891296666647</v>
      </c>
      <c r="H21">
        <v>66831.690219999989</v>
      </c>
      <c r="I21">
        <v>65940.840166666705</v>
      </c>
      <c r="J21">
        <v>66021.876367499994</v>
      </c>
      <c r="K21">
        <v>68515.837673333343</v>
      </c>
      <c r="L21">
        <v>63961.427500000013</v>
      </c>
      <c r="M21">
        <v>67251.031786666586</v>
      </c>
      <c r="N21">
        <v>67501.026416666675</v>
      </c>
      <c r="O21">
        <v>64101.120603333351</v>
      </c>
      <c r="P21">
        <v>66494.357041666677</v>
      </c>
      <c r="Q21">
        <v>65966.916666666802</v>
      </c>
      <c r="R21">
        <v>67503.589294999998</v>
      </c>
      <c r="S21">
        <v>66799.492041666716</v>
      </c>
      <c r="T21">
        <v>64574.146560000045</v>
      </c>
      <c r="U21">
        <v>68040.166666666773</v>
      </c>
      <c r="V21">
        <v>69997.93091999997</v>
      </c>
      <c r="W21">
        <v>66159.444291666674</v>
      </c>
      <c r="X21">
        <v>65047.647063333381</v>
      </c>
      <c r="Y21">
        <v>66067.325791666677</v>
      </c>
      <c r="Z21">
        <v>68257.1674375</v>
      </c>
      <c r="AA21">
        <v>68010.352666666644</v>
      </c>
      <c r="AB21">
        <v>65408.330053333317</v>
      </c>
      <c r="AC21">
        <v>67454.33066666669</v>
      </c>
      <c r="AD21">
        <v>63336.666666666802</v>
      </c>
      <c r="AE21">
        <v>63563.416666666802</v>
      </c>
      <c r="AF21">
        <v>67756.309082500025</v>
      </c>
      <c r="AG21">
        <v>69018.860416666663</v>
      </c>
      <c r="AH21">
        <v>64714.989666666654</v>
      </c>
      <c r="AI21">
        <v>69960.382239999992</v>
      </c>
      <c r="AJ21">
        <v>63898.199309999989</v>
      </c>
      <c r="AK21">
        <v>67180.920231666692</v>
      </c>
      <c r="AL21">
        <v>69389.421512500034</v>
      </c>
      <c r="AM21">
        <v>67475.19021999996</v>
      </c>
      <c r="AN21">
        <v>65101.43425999998</v>
      </c>
      <c r="AO21">
        <v>64815.841259166649</v>
      </c>
      <c r="AP21">
        <v>66636.986166666684</v>
      </c>
      <c r="AQ21">
        <v>65263.916666666802</v>
      </c>
      <c r="AR21">
        <v>65974.653856666657</v>
      </c>
      <c r="AS21">
        <v>66805.933739999979</v>
      </c>
      <c r="AT21">
        <v>65145.267333333351</v>
      </c>
      <c r="AU21">
        <v>67145.92941666668</v>
      </c>
      <c r="AV21">
        <v>67336.166666666788</v>
      </c>
      <c r="AW21">
        <v>69814.288818333356</v>
      </c>
      <c r="AX21">
        <v>63275.66666666681</v>
      </c>
    </row>
    <row r="22" spans="1:50" x14ac:dyDescent="0.25">
      <c r="A22">
        <v>65435.665279999972</v>
      </c>
      <c r="B22">
        <v>66872.916666666788</v>
      </c>
      <c r="C22">
        <v>66682.375604166664</v>
      </c>
      <c r="D22">
        <v>66718.095706666645</v>
      </c>
      <c r="E22">
        <v>67366.608629999988</v>
      </c>
      <c r="F22">
        <v>68007.166666666788</v>
      </c>
      <c r="G22">
        <v>64840.891296666647</v>
      </c>
      <c r="H22">
        <v>66831.690219999989</v>
      </c>
      <c r="I22">
        <v>65940.840166666705</v>
      </c>
      <c r="J22">
        <v>66021.876367499994</v>
      </c>
      <c r="K22">
        <v>68304.875541666683</v>
      </c>
      <c r="L22">
        <v>63961.427500000013</v>
      </c>
      <c r="M22">
        <v>67251.031786666586</v>
      </c>
      <c r="N22">
        <v>67501.026416666675</v>
      </c>
      <c r="O22">
        <v>64101.120603333351</v>
      </c>
      <c r="P22">
        <v>66494.357041666677</v>
      </c>
      <c r="Q22">
        <v>65966.916666666802</v>
      </c>
      <c r="R22">
        <v>67503.589294999998</v>
      </c>
      <c r="S22">
        <v>66799.492041666716</v>
      </c>
      <c r="T22">
        <v>64574.146560000045</v>
      </c>
      <c r="U22">
        <v>68040.166666666773</v>
      </c>
      <c r="V22">
        <v>69791.109791666677</v>
      </c>
      <c r="W22">
        <v>66159.444291666674</v>
      </c>
      <c r="X22">
        <v>65047.647063333381</v>
      </c>
      <c r="Y22">
        <v>66067.325791666677</v>
      </c>
      <c r="Z22">
        <v>67158.487869166653</v>
      </c>
      <c r="AA22">
        <v>66943.332924166723</v>
      </c>
      <c r="AB22">
        <v>65408.330053333317</v>
      </c>
      <c r="AC22">
        <v>67454.33066666669</v>
      </c>
      <c r="AD22">
        <v>63336.666666666802</v>
      </c>
      <c r="AE22">
        <v>63563.416666666802</v>
      </c>
      <c r="AF22">
        <v>67756.309082500025</v>
      </c>
      <c r="AG22">
        <v>68757.09798999998</v>
      </c>
      <c r="AH22">
        <v>64714.989666666654</v>
      </c>
      <c r="AI22">
        <v>69598.494426666701</v>
      </c>
      <c r="AJ22">
        <v>63898.199309999989</v>
      </c>
      <c r="AK22">
        <v>67180.920231666692</v>
      </c>
      <c r="AL22">
        <v>69389.421512500034</v>
      </c>
      <c r="AM22">
        <v>67475.19021999996</v>
      </c>
      <c r="AN22">
        <v>65101.43425999998</v>
      </c>
      <c r="AO22">
        <v>64815.841259166649</v>
      </c>
      <c r="AP22">
        <v>66109.387146666646</v>
      </c>
      <c r="AQ22">
        <v>65263.916666666802</v>
      </c>
      <c r="AR22">
        <v>65974.653856666657</v>
      </c>
      <c r="AS22">
        <v>66805.933739999979</v>
      </c>
      <c r="AT22">
        <v>65145.267333333351</v>
      </c>
      <c r="AU22">
        <v>67145.92941666668</v>
      </c>
      <c r="AV22">
        <v>67336.166666666788</v>
      </c>
      <c r="AW22">
        <v>69814.288818333356</v>
      </c>
      <c r="AX22">
        <v>62206.916666666802</v>
      </c>
    </row>
    <row r="23" spans="1:50" x14ac:dyDescent="0.25">
      <c r="A23">
        <v>65435.665279999972</v>
      </c>
      <c r="B23">
        <v>66872.916666666788</v>
      </c>
      <c r="C23">
        <v>66682.375604166664</v>
      </c>
      <c r="D23">
        <v>66718.095706666645</v>
      </c>
      <c r="E23">
        <v>67366.608629999988</v>
      </c>
      <c r="F23">
        <v>68007.166666666788</v>
      </c>
      <c r="G23">
        <v>64840.891296666647</v>
      </c>
      <c r="H23">
        <v>66831.690219999989</v>
      </c>
      <c r="I23">
        <v>63181.48424749999</v>
      </c>
      <c r="J23">
        <v>66021.876367499994</v>
      </c>
      <c r="K23">
        <v>68304.875541666683</v>
      </c>
      <c r="L23">
        <v>63961.427500000013</v>
      </c>
      <c r="M23">
        <v>67251.031786666586</v>
      </c>
      <c r="N23">
        <v>67501.026416666675</v>
      </c>
      <c r="O23">
        <v>64101.120603333351</v>
      </c>
      <c r="P23">
        <v>66494.357041666677</v>
      </c>
      <c r="Q23">
        <v>65966.916666666802</v>
      </c>
      <c r="R23">
        <v>67503.589294999998</v>
      </c>
      <c r="S23">
        <v>66799.492041666716</v>
      </c>
      <c r="T23">
        <v>64574.146560000045</v>
      </c>
      <c r="U23">
        <v>64967.416666666802</v>
      </c>
      <c r="V23">
        <v>69791.109791666677</v>
      </c>
      <c r="W23">
        <v>66159.444291666674</v>
      </c>
      <c r="X23">
        <v>65047.647063333381</v>
      </c>
      <c r="Y23">
        <v>65431.008616666652</v>
      </c>
      <c r="Z23">
        <v>67158.487869166653</v>
      </c>
      <c r="AA23">
        <v>66943.332924166723</v>
      </c>
      <c r="AB23">
        <v>65408.330053333317</v>
      </c>
      <c r="AC23">
        <v>67454.33066666669</v>
      </c>
      <c r="AD23">
        <v>63336.666666666802</v>
      </c>
      <c r="AE23">
        <v>63563.416666666802</v>
      </c>
      <c r="AF23">
        <v>65752.603916666689</v>
      </c>
      <c r="AG23">
        <v>68757.09798999998</v>
      </c>
      <c r="AH23">
        <v>64714.989666666654</v>
      </c>
      <c r="AI23">
        <v>69598.494426666701</v>
      </c>
      <c r="AJ23">
        <v>63898.199309999989</v>
      </c>
      <c r="AK23">
        <v>67180.920231666692</v>
      </c>
      <c r="AL23">
        <v>68750.630416666652</v>
      </c>
      <c r="AM23">
        <v>67475.19021999996</v>
      </c>
      <c r="AN23">
        <v>65101.43425999998</v>
      </c>
      <c r="AO23">
        <v>64815.841259166649</v>
      </c>
      <c r="AP23">
        <v>66109.387146666646</v>
      </c>
      <c r="AQ23">
        <v>65263.916666666802</v>
      </c>
      <c r="AR23">
        <v>65974.653856666657</v>
      </c>
      <c r="AS23">
        <v>66805.933739999979</v>
      </c>
      <c r="AT23">
        <v>65145.267333333351</v>
      </c>
      <c r="AU23">
        <v>67145.92941666668</v>
      </c>
      <c r="AV23">
        <v>67336.166666666788</v>
      </c>
      <c r="AW23">
        <v>69814.288818333356</v>
      </c>
      <c r="AX23">
        <v>62206.916666666802</v>
      </c>
    </row>
    <row r="24" spans="1:50" x14ac:dyDescent="0.25">
      <c r="A24">
        <v>65435.665279999972</v>
      </c>
      <c r="B24">
        <v>66872.916666666788</v>
      </c>
      <c r="C24">
        <v>66682.375604166664</v>
      </c>
      <c r="D24">
        <v>66718.095706666645</v>
      </c>
      <c r="E24">
        <v>67366.608629999988</v>
      </c>
      <c r="F24">
        <v>66412.416666666788</v>
      </c>
      <c r="G24">
        <v>67794.149086666614</v>
      </c>
      <c r="H24">
        <v>65197.888801666653</v>
      </c>
      <c r="I24">
        <v>63181.48424749999</v>
      </c>
      <c r="J24">
        <v>65552.781783333339</v>
      </c>
      <c r="K24">
        <v>68304.875541666683</v>
      </c>
      <c r="L24">
        <v>63961.427500000013</v>
      </c>
      <c r="M24">
        <v>67251.031786666586</v>
      </c>
      <c r="N24">
        <v>67501.026416666675</v>
      </c>
      <c r="O24">
        <v>64101.120603333351</v>
      </c>
      <c r="P24">
        <v>66494.357041666677</v>
      </c>
      <c r="Q24">
        <v>65966.916666666802</v>
      </c>
      <c r="R24">
        <v>67503.589294999998</v>
      </c>
      <c r="S24">
        <v>66799.492041666716</v>
      </c>
      <c r="T24">
        <v>64223.916666666802</v>
      </c>
      <c r="U24">
        <v>64967.416666666802</v>
      </c>
      <c r="V24">
        <v>69791.109791666677</v>
      </c>
      <c r="W24">
        <v>66159.444291666674</v>
      </c>
      <c r="X24">
        <v>65047.647063333381</v>
      </c>
      <c r="Y24">
        <v>65431.008616666652</v>
      </c>
      <c r="Z24">
        <v>67158.487869166653</v>
      </c>
      <c r="AA24">
        <v>66943.332924166723</v>
      </c>
      <c r="AB24">
        <v>65408.330053333317</v>
      </c>
      <c r="AC24">
        <v>67454.33066666669</v>
      </c>
      <c r="AD24">
        <v>63336.666666666802</v>
      </c>
      <c r="AE24">
        <v>63563.416666666802</v>
      </c>
      <c r="AF24">
        <v>65752.603916666689</v>
      </c>
      <c r="AG24">
        <v>68757.09798999998</v>
      </c>
      <c r="AH24">
        <v>64714.989666666654</v>
      </c>
      <c r="AI24">
        <v>69575.751340000032</v>
      </c>
      <c r="AJ24">
        <v>63898.199309999989</v>
      </c>
      <c r="AK24">
        <v>67180.920231666692</v>
      </c>
      <c r="AL24">
        <v>68750.630416666652</v>
      </c>
      <c r="AM24">
        <v>67475.19021999996</v>
      </c>
      <c r="AN24">
        <v>65101.43425999998</v>
      </c>
      <c r="AO24">
        <v>64815.841259166649</v>
      </c>
      <c r="AP24">
        <v>66109.387146666646</v>
      </c>
      <c r="AQ24">
        <v>65263.916666666802</v>
      </c>
      <c r="AR24">
        <v>65974.653856666657</v>
      </c>
      <c r="AS24">
        <v>66805.933739999979</v>
      </c>
      <c r="AT24">
        <v>65145.267333333351</v>
      </c>
      <c r="AU24">
        <v>67145.92941666668</v>
      </c>
      <c r="AV24">
        <v>67336.166666666788</v>
      </c>
      <c r="AW24">
        <v>69814.288818333356</v>
      </c>
      <c r="AX24">
        <v>62206.916666666802</v>
      </c>
    </row>
    <row r="25" spans="1:50" x14ac:dyDescent="0.25">
      <c r="A25">
        <v>65435.665279999972</v>
      </c>
      <c r="B25">
        <v>66872.916666666788</v>
      </c>
      <c r="C25">
        <v>66682.375604166664</v>
      </c>
      <c r="D25">
        <v>66718.095706666645</v>
      </c>
      <c r="E25">
        <v>67366.608629999988</v>
      </c>
      <c r="F25">
        <v>66412.416666666788</v>
      </c>
      <c r="G25">
        <v>67794.149086666614</v>
      </c>
      <c r="H25">
        <v>65197.888801666653</v>
      </c>
      <c r="I25">
        <v>63181.48424749999</v>
      </c>
      <c r="J25">
        <v>65552.781783333339</v>
      </c>
      <c r="K25">
        <v>68304.875541666683</v>
      </c>
      <c r="L25">
        <v>63961.427500000013</v>
      </c>
      <c r="M25">
        <v>67251.031786666586</v>
      </c>
      <c r="N25">
        <v>67501.026416666675</v>
      </c>
      <c r="O25">
        <v>64368.811666666683</v>
      </c>
      <c r="P25">
        <v>66494.357041666677</v>
      </c>
      <c r="Q25">
        <v>65966.916666666802</v>
      </c>
      <c r="R25">
        <v>67503.589294999998</v>
      </c>
      <c r="S25">
        <v>68070.064041666643</v>
      </c>
      <c r="T25">
        <v>63342.142506666671</v>
      </c>
      <c r="U25">
        <v>64967.416666666802</v>
      </c>
      <c r="V25">
        <v>69791.109791666677</v>
      </c>
      <c r="W25">
        <v>66159.444291666674</v>
      </c>
      <c r="X25">
        <v>64655.166666666802</v>
      </c>
      <c r="Y25">
        <v>65431.008616666652</v>
      </c>
      <c r="Z25">
        <v>67158.487869166653</v>
      </c>
      <c r="AA25">
        <v>66943.332924166723</v>
      </c>
      <c r="AB25">
        <v>65408.330053333317</v>
      </c>
      <c r="AC25">
        <v>67454.33066666669</v>
      </c>
      <c r="AD25">
        <v>63336.666666666802</v>
      </c>
      <c r="AE25">
        <v>63563.416666666802</v>
      </c>
      <c r="AF25">
        <v>65752.603916666689</v>
      </c>
      <c r="AG25">
        <v>68757.09798999998</v>
      </c>
      <c r="AH25">
        <v>64714.989666666654</v>
      </c>
      <c r="AI25">
        <v>69575.751340000032</v>
      </c>
      <c r="AJ25">
        <v>63898.199309999989</v>
      </c>
      <c r="AK25">
        <v>67180.920231666692</v>
      </c>
      <c r="AL25">
        <v>68750.630416666652</v>
      </c>
      <c r="AM25">
        <v>67475.19021999996</v>
      </c>
      <c r="AN25">
        <v>65101.43425999998</v>
      </c>
      <c r="AO25">
        <v>64815.841259166649</v>
      </c>
      <c r="AP25">
        <v>66109.387146666646</v>
      </c>
      <c r="AQ25">
        <v>65263.916666666802</v>
      </c>
      <c r="AR25">
        <v>65974.653856666657</v>
      </c>
      <c r="AS25">
        <v>66805.933739999979</v>
      </c>
      <c r="AT25">
        <v>65054.356880000014</v>
      </c>
      <c r="AU25">
        <v>67145.92941666668</v>
      </c>
      <c r="AV25">
        <v>67336.166666666788</v>
      </c>
      <c r="AW25">
        <v>66968.609639999995</v>
      </c>
      <c r="AX25">
        <v>62206.916666666802</v>
      </c>
    </row>
    <row r="26" spans="1:50" x14ac:dyDescent="0.25">
      <c r="A26">
        <v>65435.665279999972</v>
      </c>
      <c r="B26">
        <v>66872.916666666788</v>
      </c>
      <c r="C26">
        <v>66682.375604166664</v>
      </c>
      <c r="D26">
        <v>66718.095706666645</v>
      </c>
      <c r="E26">
        <v>67366.608629999988</v>
      </c>
      <c r="F26">
        <v>66412.416666666788</v>
      </c>
      <c r="G26">
        <v>67794.149086666614</v>
      </c>
      <c r="H26">
        <v>65197.888801666653</v>
      </c>
      <c r="I26">
        <v>63181.48424749999</v>
      </c>
      <c r="J26">
        <v>65552.781783333339</v>
      </c>
      <c r="K26">
        <v>68304.875541666683</v>
      </c>
      <c r="L26">
        <v>63961.427500000013</v>
      </c>
      <c r="M26">
        <v>67251.031786666586</v>
      </c>
      <c r="N26">
        <v>67501.026416666675</v>
      </c>
      <c r="O26">
        <v>64368.811666666683</v>
      </c>
      <c r="P26">
        <v>66494.357041666677</v>
      </c>
      <c r="Q26">
        <v>65966.916666666802</v>
      </c>
      <c r="R26">
        <v>67503.589294999998</v>
      </c>
      <c r="S26">
        <v>68070.064041666643</v>
      </c>
      <c r="T26">
        <v>63342.142506666671</v>
      </c>
      <c r="U26">
        <v>63338.416666666802</v>
      </c>
      <c r="V26">
        <v>69791.109791666677</v>
      </c>
      <c r="W26">
        <v>65786.385220000011</v>
      </c>
      <c r="X26">
        <v>64655.166666666802</v>
      </c>
      <c r="Y26">
        <v>65431.008616666652</v>
      </c>
      <c r="Z26">
        <v>67158.487869166653</v>
      </c>
      <c r="AA26">
        <v>66943.332924166723</v>
      </c>
      <c r="AB26">
        <v>68855.61360416669</v>
      </c>
      <c r="AC26">
        <v>67647.187791666627</v>
      </c>
      <c r="AD26">
        <v>63336.666666666802</v>
      </c>
      <c r="AE26">
        <v>63563.416666666802</v>
      </c>
      <c r="AF26">
        <v>65752.603916666689</v>
      </c>
      <c r="AG26">
        <v>68757.09798999998</v>
      </c>
      <c r="AH26">
        <v>64714.989666666654</v>
      </c>
      <c r="AI26">
        <v>69575.751340000032</v>
      </c>
      <c r="AJ26">
        <v>63898.199309999989</v>
      </c>
      <c r="AK26">
        <v>67180.920231666692</v>
      </c>
      <c r="AL26">
        <v>68750.630416666652</v>
      </c>
      <c r="AM26">
        <v>67475.19021999996</v>
      </c>
      <c r="AN26">
        <v>64507.47115666663</v>
      </c>
      <c r="AO26">
        <v>64815.841259166649</v>
      </c>
      <c r="AP26">
        <v>66109.387146666646</v>
      </c>
      <c r="AQ26">
        <v>65263.916666666802</v>
      </c>
      <c r="AR26">
        <v>65962.215166666676</v>
      </c>
      <c r="AS26">
        <v>66805.933739999979</v>
      </c>
      <c r="AT26">
        <v>65054.356880000014</v>
      </c>
      <c r="AU26">
        <v>67145.92941666668</v>
      </c>
      <c r="AV26">
        <v>65691.443666666688</v>
      </c>
      <c r="AW26">
        <v>66968.609639999995</v>
      </c>
      <c r="AX26">
        <v>62206.916666666802</v>
      </c>
    </row>
    <row r="27" spans="1:50" x14ac:dyDescent="0.25">
      <c r="A27">
        <v>63257.141819999975</v>
      </c>
      <c r="B27">
        <v>66872.916666666788</v>
      </c>
      <c r="C27">
        <v>66659.713566666673</v>
      </c>
      <c r="D27">
        <v>66307.828291666665</v>
      </c>
      <c r="E27">
        <v>67366.608629999988</v>
      </c>
      <c r="F27">
        <v>66412.416666666788</v>
      </c>
      <c r="G27">
        <v>67794.149086666614</v>
      </c>
      <c r="H27">
        <v>65197.888801666653</v>
      </c>
      <c r="I27">
        <v>63181.48424749999</v>
      </c>
      <c r="J27">
        <v>65552.781783333339</v>
      </c>
      <c r="K27">
        <v>68304.875541666683</v>
      </c>
      <c r="L27">
        <v>63961.427500000013</v>
      </c>
      <c r="M27">
        <v>67251.031786666586</v>
      </c>
      <c r="N27">
        <v>67501.026416666675</v>
      </c>
      <c r="O27">
        <v>64368.811666666683</v>
      </c>
      <c r="P27">
        <v>66494.357041666677</v>
      </c>
      <c r="Q27">
        <v>65966.916666666802</v>
      </c>
      <c r="R27">
        <v>67503.589294999998</v>
      </c>
      <c r="S27">
        <v>68070.064041666643</v>
      </c>
      <c r="T27">
        <v>63342.142506666671</v>
      </c>
      <c r="U27">
        <v>63338.416666666802</v>
      </c>
      <c r="V27">
        <v>69782.888291666706</v>
      </c>
      <c r="W27">
        <v>65786.385220000011</v>
      </c>
      <c r="X27">
        <v>64655.166666666802</v>
      </c>
      <c r="Y27">
        <v>65431.008616666652</v>
      </c>
      <c r="Z27">
        <v>67158.487869166653</v>
      </c>
      <c r="AA27">
        <v>66943.332924166723</v>
      </c>
      <c r="AB27">
        <v>68855.61360416669</v>
      </c>
      <c r="AC27">
        <v>67647.187791666627</v>
      </c>
      <c r="AD27">
        <v>63336.666666666802</v>
      </c>
      <c r="AE27">
        <v>63563.416666666802</v>
      </c>
      <c r="AF27">
        <v>65752.603916666689</v>
      </c>
      <c r="AG27">
        <v>68757.09798999998</v>
      </c>
      <c r="AH27">
        <v>64714.989666666654</v>
      </c>
      <c r="AI27">
        <v>69575.751340000032</v>
      </c>
      <c r="AJ27">
        <v>63898.199309999989</v>
      </c>
      <c r="AK27">
        <v>67180.920231666692</v>
      </c>
      <c r="AL27">
        <v>68750.630416666652</v>
      </c>
      <c r="AM27">
        <v>67475.19021999996</v>
      </c>
      <c r="AN27">
        <v>64507.47115666663</v>
      </c>
      <c r="AO27">
        <v>64815.841259166649</v>
      </c>
      <c r="AP27">
        <v>66109.387146666646</v>
      </c>
      <c r="AQ27">
        <v>65263.916666666802</v>
      </c>
      <c r="AR27">
        <v>65962.215166666676</v>
      </c>
      <c r="AS27">
        <v>66805.933739999979</v>
      </c>
      <c r="AT27">
        <v>65054.356880000014</v>
      </c>
      <c r="AU27">
        <v>67145.92941666668</v>
      </c>
      <c r="AV27">
        <v>65691.443666666688</v>
      </c>
      <c r="AW27">
        <v>66968.609639999995</v>
      </c>
      <c r="AX27">
        <v>62206.916666666802</v>
      </c>
    </row>
    <row r="28" spans="1:50" x14ac:dyDescent="0.25">
      <c r="A28">
        <v>63257.141819999975</v>
      </c>
      <c r="B28">
        <v>66872.916666666788</v>
      </c>
      <c r="C28">
        <v>66659.713566666673</v>
      </c>
      <c r="D28">
        <v>66307.828291666665</v>
      </c>
      <c r="E28">
        <v>67366.608629999988</v>
      </c>
      <c r="F28">
        <v>66412.416666666788</v>
      </c>
      <c r="G28">
        <v>67794.149086666614</v>
      </c>
      <c r="H28">
        <v>65197.888801666653</v>
      </c>
      <c r="I28">
        <v>63181.48424749999</v>
      </c>
      <c r="J28">
        <v>65552.781783333339</v>
      </c>
      <c r="K28">
        <v>68304.875541666683</v>
      </c>
      <c r="L28">
        <v>63961.427500000013</v>
      </c>
      <c r="M28">
        <v>67251.031786666586</v>
      </c>
      <c r="N28">
        <v>67501.026416666675</v>
      </c>
      <c r="O28">
        <v>64368.811666666683</v>
      </c>
      <c r="P28">
        <v>66763.47107</v>
      </c>
      <c r="Q28">
        <v>65966.916666666802</v>
      </c>
      <c r="R28">
        <v>67503.589294999998</v>
      </c>
      <c r="S28">
        <v>68070.064041666643</v>
      </c>
      <c r="T28">
        <v>63342.142506666671</v>
      </c>
      <c r="U28">
        <v>63338.416666666802</v>
      </c>
      <c r="V28">
        <v>69782.888291666706</v>
      </c>
      <c r="W28">
        <v>65786.385220000011</v>
      </c>
      <c r="X28">
        <v>64655.166666666802</v>
      </c>
      <c r="Y28">
        <v>65431.008616666652</v>
      </c>
      <c r="Z28">
        <v>66538.916666666788</v>
      </c>
      <c r="AA28">
        <v>66943.332924166723</v>
      </c>
      <c r="AB28">
        <v>65769.115989999977</v>
      </c>
      <c r="AC28">
        <v>67647.187791666627</v>
      </c>
      <c r="AD28">
        <v>63336.666666666802</v>
      </c>
      <c r="AE28">
        <v>63563.416666666802</v>
      </c>
      <c r="AF28">
        <v>65752.603916666689</v>
      </c>
      <c r="AG28">
        <v>68757.09798999998</v>
      </c>
      <c r="AH28">
        <v>64714.989666666654</v>
      </c>
      <c r="AI28">
        <v>69575.751340000032</v>
      </c>
      <c r="AJ28">
        <v>63898.199309999989</v>
      </c>
      <c r="AK28">
        <v>67180.920231666692</v>
      </c>
      <c r="AL28">
        <v>68750.630416666652</v>
      </c>
      <c r="AM28">
        <v>67475.19021999996</v>
      </c>
      <c r="AN28">
        <v>64507.47115666663</v>
      </c>
      <c r="AO28">
        <v>64815.841259166649</v>
      </c>
      <c r="AP28">
        <v>66109.387146666646</v>
      </c>
      <c r="AQ28">
        <v>65263.916666666802</v>
      </c>
      <c r="AR28">
        <v>65962.215166666676</v>
      </c>
      <c r="AS28">
        <v>66805.933739999979</v>
      </c>
      <c r="AT28">
        <v>65054.356880000014</v>
      </c>
      <c r="AU28">
        <v>67145.92941666668</v>
      </c>
      <c r="AV28">
        <v>65691.443666666688</v>
      </c>
      <c r="AW28">
        <v>66968.609639999995</v>
      </c>
      <c r="AX28">
        <v>62206.916666666802</v>
      </c>
    </row>
    <row r="29" spans="1:50" x14ac:dyDescent="0.25">
      <c r="A29">
        <v>62893.666666666802</v>
      </c>
      <c r="B29">
        <v>66872.916666666788</v>
      </c>
      <c r="C29">
        <v>66659.713566666673</v>
      </c>
      <c r="D29">
        <v>66307.828291666665</v>
      </c>
      <c r="E29">
        <v>67366.608629999988</v>
      </c>
      <c r="F29">
        <v>66412.416666666788</v>
      </c>
      <c r="G29">
        <v>67686.876876666647</v>
      </c>
      <c r="H29">
        <v>63712.416666666802</v>
      </c>
      <c r="I29">
        <v>63181.48424749999</v>
      </c>
      <c r="J29">
        <v>65552.781783333339</v>
      </c>
      <c r="K29">
        <v>68304.875541666683</v>
      </c>
      <c r="L29">
        <v>63961.427500000013</v>
      </c>
      <c r="M29">
        <v>66805.268949166653</v>
      </c>
      <c r="N29">
        <v>67501.026416666675</v>
      </c>
      <c r="O29">
        <v>64368.811666666683</v>
      </c>
      <c r="P29">
        <v>66763.47107</v>
      </c>
      <c r="Q29">
        <v>65767.916929999992</v>
      </c>
      <c r="R29">
        <v>67503.589294999998</v>
      </c>
      <c r="S29">
        <v>68070.064041666643</v>
      </c>
      <c r="T29">
        <v>63342.142506666671</v>
      </c>
      <c r="U29">
        <v>63338.416666666802</v>
      </c>
      <c r="V29">
        <v>68752.963511666647</v>
      </c>
      <c r="W29">
        <v>65786.385220000011</v>
      </c>
      <c r="X29">
        <v>64655.166666666802</v>
      </c>
      <c r="Y29">
        <v>65431.008616666652</v>
      </c>
      <c r="Z29">
        <v>66538.916666666788</v>
      </c>
      <c r="AA29">
        <v>66943.332924166723</v>
      </c>
      <c r="AB29">
        <v>65162.418676666646</v>
      </c>
      <c r="AC29">
        <v>68906.909916666686</v>
      </c>
      <c r="AD29">
        <v>63336.666666666802</v>
      </c>
      <c r="AE29">
        <v>63563.416666666802</v>
      </c>
      <c r="AF29">
        <v>65752.603916666689</v>
      </c>
      <c r="AG29">
        <v>64632.70490666668</v>
      </c>
      <c r="AH29">
        <v>64714.989666666654</v>
      </c>
      <c r="AI29">
        <v>69575.751340000032</v>
      </c>
      <c r="AJ29">
        <v>63898.199309999989</v>
      </c>
      <c r="AK29">
        <v>67180.920231666692</v>
      </c>
      <c r="AL29">
        <v>68750.630416666652</v>
      </c>
      <c r="AM29">
        <v>67475.19021999996</v>
      </c>
      <c r="AN29">
        <v>64507.47115666663</v>
      </c>
      <c r="AO29">
        <v>64815.841259166649</v>
      </c>
      <c r="AP29">
        <v>66109.387146666646</v>
      </c>
      <c r="AQ29">
        <v>65263.916666666802</v>
      </c>
      <c r="AR29">
        <v>65962.215166666676</v>
      </c>
      <c r="AS29">
        <v>66805.933739999979</v>
      </c>
      <c r="AT29">
        <v>65054.356880000014</v>
      </c>
      <c r="AU29">
        <v>67145.92941666668</v>
      </c>
      <c r="AV29">
        <v>65691.443666666688</v>
      </c>
      <c r="AW29">
        <v>66968.609639999995</v>
      </c>
      <c r="AX29">
        <v>62206.916666666802</v>
      </c>
    </row>
    <row r="30" spans="1:50" x14ac:dyDescent="0.25">
      <c r="A30">
        <v>62893.666666666802</v>
      </c>
      <c r="B30">
        <v>66872.916666666788</v>
      </c>
      <c r="C30">
        <v>65274.066416666697</v>
      </c>
      <c r="D30">
        <v>66307.828291666665</v>
      </c>
      <c r="E30">
        <v>67366.608629999988</v>
      </c>
      <c r="F30">
        <v>66412.416666666788</v>
      </c>
      <c r="G30">
        <v>67686.876876666647</v>
      </c>
      <c r="H30">
        <v>63712.416666666802</v>
      </c>
      <c r="I30">
        <v>63181.48424749999</v>
      </c>
      <c r="J30">
        <v>65552.781783333339</v>
      </c>
      <c r="K30">
        <v>68304.875541666683</v>
      </c>
      <c r="L30">
        <v>63961.427500000013</v>
      </c>
      <c r="M30">
        <v>66805.268949166653</v>
      </c>
      <c r="N30">
        <v>67501.026416666675</v>
      </c>
      <c r="O30">
        <v>64368.811666666683</v>
      </c>
      <c r="P30">
        <v>67472.644056666672</v>
      </c>
      <c r="Q30">
        <v>63796.916666666802</v>
      </c>
      <c r="R30">
        <v>67503.589294999998</v>
      </c>
      <c r="S30">
        <v>68070.064041666643</v>
      </c>
      <c r="T30">
        <v>63342.142506666671</v>
      </c>
      <c r="U30">
        <v>63338.416666666802</v>
      </c>
      <c r="V30">
        <v>68752.963511666647</v>
      </c>
      <c r="W30">
        <v>65786.385220000011</v>
      </c>
      <c r="X30">
        <v>64655.166666666802</v>
      </c>
      <c r="Y30">
        <v>65431.008616666652</v>
      </c>
      <c r="Z30">
        <v>66538.916666666788</v>
      </c>
      <c r="AA30">
        <v>66943.332924166723</v>
      </c>
      <c r="AB30">
        <v>65162.418676666646</v>
      </c>
      <c r="AC30">
        <v>67877.610331666583</v>
      </c>
      <c r="AD30">
        <v>63336.666666666802</v>
      </c>
      <c r="AE30">
        <v>63563.416666666802</v>
      </c>
      <c r="AF30">
        <v>65752.603916666689</v>
      </c>
      <c r="AG30">
        <v>64632.70490666668</v>
      </c>
      <c r="AH30">
        <v>64714.989666666654</v>
      </c>
      <c r="AI30">
        <v>69575.751340000032</v>
      </c>
      <c r="AJ30">
        <v>63898.199309999989</v>
      </c>
      <c r="AK30">
        <v>67180.920231666692</v>
      </c>
      <c r="AL30">
        <v>68750.630416666652</v>
      </c>
      <c r="AM30">
        <v>67475.19021999996</v>
      </c>
      <c r="AN30">
        <v>64507.47115666663</v>
      </c>
      <c r="AO30">
        <v>64815.841259166649</v>
      </c>
      <c r="AP30">
        <v>66109.387146666646</v>
      </c>
      <c r="AQ30">
        <v>65263.916666666802</v>
      </c>
      <c r="AR30">
        <v>65962.215166666676</v>
      </c>
      <c r="AS30">
        <v>66805.933739999979</v>
      </c>
      <c r="AT30">
        <v>65054.356880000014</v>
      </c>
      <c r="AU30">
        <v>65386.874063333344</v>
      </c>
      <c r="AV30">
        <v>65691.443666666688</v>
      </c>
      <c r="AW30">
        <v>66968.609639999995</v>
      </c>
      <c r="AX30">
        <v>62206.916666666802</v>
      </c>
    </row>
    <row r="31" spans="1:50" x14ac:dyDescent="0.25">
      <c r="A31">
        <v>62893.666666666802</v>
      </c>
      <c r="B31">
        <v>66872.916666666788</v>
      </c>
      <c r="C31">
        <v>65274.066416666697</v>
      </c>
      <c r="D31">
        <v>66307.828291666665</v>
      </c>
      <c r="E31">
        <v>67366.608629999988</v>
      </c>
      <c r="F31">
        <v>66412.416666666788</v>
      </c>
      <c r="G31">
        <v>67686.876876666647</v>
      </c>
      <c r="H31">
        <v>63712.416666666802</v>
      </c>
      <c r="I31">
        <v>63181.48424749999</v>
      </c>
      <c r="J31">
        <v>65552.781783333339</v>
      </c>
      <c r="K31">
        <v>68304.875541666683</v>
      </c>
      <c r="L31">
        <v>63961.427500000013</v>
      </c>
      <c r="M31">
        <v>66805.268949166653</v>
      </c>
      <c r="N31">
        <v>67501.026416666675</v>
      </c>
      <c r="O31">
        <v>64368.811666666683</v>
      </c>
      <c r="P31">
        <v>67496.315505000006</v>
      </c>
      <c r="Q31">
        <v>63796.916666666802</v>
      </c>
      <c r="R31">
        <v>67503.589294999998</v>
      </c>
      <c r="S31">
        <v>64839.153230000011</v>
      </c>
      <c r="T31">
        <v>63342.142506666671</v>
      </c>
      <c r="U31">
        <v>63338.416666666802</v>
      </c>
      <c r="V31">
        <v>68752.963511666647</v>
      </c>
      <c r="W31">
        <v>65786.385220000011</v>
      </c>
      <c r="X31">
        <v>64655.166666666802</v>
      </c>
      <c r="Y31">
        <v>65431.008616666652</v>
      </c>
      <c r="Z31">
        <v>63178.57223999998</v>
      </c>
      <c r="AA31">
        <v>66943.332924166723</v>
      </c>
      <c r="AB31">
        <v>65162.418676666646</v>
      </c>
      <c r="AC31">
        <v>67877.610331666583</v>
      </c>
      <c r="AD31">
        <v>63336.666666666802</v>
      </c>
      <c r="AE31">
        <v>62051.416666666802</v>
      </c>
      <c r="AF31">
        <v>65752.603916666689</v>
      </c>
      <c r="AG31">
        <v>64632.70490666668</v>
      </c>
      <c r="AH31">
        <v>64714.989666666654</v>
      </c>
      <c r="AI31">
        <v>69575.751340000032</v>
      </c>
      <c r="AJ31">
        <v>63898.199309999989</v>
      </c>
      <c r="AK31">
        <v>67180.920231666692</v>
      </c>
      <c r="AL31">
        <v>68750.630416666652</v>
      </c>
      <c r="AM31">
        <v>67475.19021999996</v>
      </c>
      <c r="AN31">
        <v>64507.47115666663</v>
      </c>
      <c r="AO31">
        <v>64815.841259166649</v>
      </c>
      <c r="AP31">
        <v>66109.387146666646</v>
      </c>
      <c r="AQ31">
        <v>65263.916666666802</v>
      </c>
      <c r="AR31">
        <v>65962.215166666676</v>
      </c>
      <c r="AS31">
        <v>66805.933739999979</v>
      </c>
      <c r="AT31">
        <v>65054.356880000014</v>
      </c>
      <c r="AU31">
        <v>65386.874063333344</v>
      </c>
      <c r="AV31">
        <v>65691.443666666688</v>
      </c>
      <c r="AW31">
        <v>66968.609639999995</v>
      </c>
      <c r="AX31">
        <v>62206.916666666802</v>
      </c>
    </row>
    <row r="32" spans="1:50" x14ac:dyDescent="0.25">
      <c r="A32">
        <v>61378.166666666788</v>
      </c>
      <c r="B32">
        <v>64360.666666666817</v>
      </c>
      <c r="C32">
        <v>65274.066416666697</v>
      </c>
      <c r="D32">
        <v>66307.828291666665</v>
      </c>
      <c r="E32">
        <v>67366.608629999988</v>
      </c>
      <c r="F32">
        <v>66412.416666666788</v>
      </c>
      <c r="G32">
        <v>67686.876876666647</v>
      </c>
      <c r="H32">
        <v>63712.416666666802</v>
      </c>
      <c r="I32">
        <v>63181.48424749999</v>
      </c>
      <c r="J32">
        <v>65552.781783333339</v>
      </c>
      <c r="K32">
        <v>68304.875541666683</v>
      </c>
      <c r="L32">
        <v>63961.427500000013</v>
      </c>
      <c r="M32">
        <v>66805.268949166653</v>
      </c>
      <c r="N32">
        <v>67501.026416666675</v>
      </c>
      <c r="O32">
        <v>64368.811666666683</v>
      </c>
      <c r="P32">
        <v>67496.315505000006</v>
      </c>
      <c r="Q32">
        <v>63796.916666666802</v>
      </c>
      <c r="R32">
        <v>67503.589294999998</v>
      </c>
      <c r="S32">
        <v>64839.153230000011</v>
      </c>
      <c r="T32">
        <v>63342.142506666671</v>
      </c>
      <c r="U32">
        <v>63338.416666666802</v>
      </c>
      <c r="V32">
        <v>68752.963511666647</v>
      </c>
      <c r="W32">
        <v>65786.385220000011</v>
      </c>
      <c r="X32">
        <v>64655.166666666802</v>
      </c>
      <c r="Y32">
        <v>65431.008616666652</v>
      </c>
      <c r="Z32">
        <v>63178.57223999998</v>
      </c>
      <c r="AA32">
        <v>66943.332924166723</v>
      </c>
      <c r="AB32">
        <v>65162.418676666646</v>
      </c>
      <c r="AC32">
        <v>67877.610331666583</v>
      </c>
      <c r="AD32">
        <v>63336.666666666802</v>
      </c>
      <c r="AE32">
        <v>62051.416666666802</v>
      </c>
      <c r="AF32">
        <v>65752.603916666689</v>
      </c>
      <c r="AG32">
        <v>64632.70490666668</v>
      </c>
      <c r="AH32">
        <v>64714.989666666654</v>
      </c>
      <c r="AI32">
        <v>69575.751340000032</v>
      </c>
      <c r="AJ32">
        <v>63898.199309999989</v>
      </c>
      <c r="AK32">
        <v>67180.920231666692</v>
      </c>
      <c r="AL32">
        <v>68750.630416666652</v>
      </c>
      <c r="AM32">
        <v>67475.19021999996</v>
      </c>
      <c r="AN32">
        <v>64501.16666666681</v>
      </c>
      <c r="AO32">
        <v>64815.841259166649</v>
      </c>
      <c r="AP32">
        <v>66109.387146666646</v>
      </c>
      <c r="AQ32">
        <v>67097.091586666676</v>
      </c>
      <c r="AR32">
        <v>65962.215166666676</v>
      </c>
      <c r="AS32">
        <v>67033.218449166641</v>
      </c>
      <c r="AT32">
        <v>65054.356880000014</v>
      </c>
      <c r="AU32">
        <v>65386.874063333344</v>
      </c>
      <c r="AV32">
        <v>65691.443666666688</v>
      </c>
      <c r="AW32">
        <v>66968.609639999995</v>
      </c>
      <c r="AX32">
        <v>62206.916666666802</v>
      </c>
    </row>
    <row r="36" spans="1:50" x14ac:dyDescent="0.25">
      <c r="A36">
        <f>MIN(_30iter30bees30foodx50[Test 1])</f>
        <v>61378.166666666788</v>
      </c>
      <c r="B36">
        <f>MIN(_30iter30bees30foodx50[Test 2])</f>
        <v>64360.666666666817</v>
      </c>
      <c r="C36">
        <f>MIN(_30iter30bees30foodx50[Test 3])</f>
        <v>65274.066416666697</v>
      </c>
      <c r="D36">
        <f>MIN(_30iter30bees30foodx50[Test 4])</f>
        <v>66307.828291666665</v>
      </c>
      <c r="E36">
        <f>MIN(_30iter30bees30foodx50[Test 5])</f>
        <v>67366.608629999988</v>
      </c>
      <c r="F36">
        <f>MIN(_30iter30bees30foodx50[Test 6])</f>
        <v>66412.416666666788</v>
      </c>
      <c r="G36">
        <f>MIN(_30iter30bees30foodx50[Test 7])</f>
        <v>64840.891296666647</v>
      </c>
      <c r="H36">
        <f>MIN(_30iter30bees30foodx50[Test 8])</f>
        <v>63712.416666666802</v>
      </c>
      <c r="I36">
        <f>MIN(_30iter30bees30foodx50[Test 9])</f>
        <v>63181.48424749999</v>
      </c>
      <c r="J36">
        <f>MIN(_30iter30bees30foodx50[Test 10])</f>
        <v>65552.781783333339</v>
      </c>
      <c r="K36">
        <f>MIN(_30iter30bees30foodx50[Test 11])</f>
        <v>68304.875541666683</v>
      </c>
      <c r="L36">
        <f>MIN(_30iter30bees30foodx50[Test 12])</f>
        <v>63961.427500000013</v>
      </c>
      <c r="M36">
        <f>MIN(_30iter30bees30foodx50[Test 13])</f>
        <v>66805.268949166653</v>
      </c>
      <c r="N36">
        <f>MIN(_30iter30bees30foodx50[Test 14])</f>
        <v>67501.026416666675</v>
      </c>
      <c r="O36">
        <f>MIN(_30iter30bees30foodx50[Test 15])</f>
        <v>64101.120603333351</v>
      </c>
      <c r="P36">
        <f>MIN(_30iter30bees30foodx50[Test 16])</f>
        <v>66494.357041666677</v>
      </c>
      <c r="Q36">
        <f>MIN(_30iter30bees30foodx50[Test 17])</f>
        <v>63796.916666666802</v>
      </c>
      <c r="R36">
        <f>MIN(_30iter30bees30foodx50[Test 18])</f>
        <v>67503.589294999998</v>
      </c>
      <c r="S36">
        <f>MIN(_30iter30bees30foodx50[Test 19])</f>
        <v>64839.153230000011</v>
      </c>
      <c r="T36">
        <f>MIN(_30iter30bees30foodx50[Test 20])</f>
        <v>63342.142506666671</v>
      </c>
      <c r="U36">
        <f>MIN(_30iter30bees30foodx50[Test 21])</f>
        <v>63338.416666666802</v>
      </c>
      <c r="V36">
        <f>MIN(_30iter30bees30foodx50[Test 22])</f>
        <v>68752.963511666647</v>
      </c>
      <c r="W36">
        <f>MIN(_30iter30bees30foodx50[Test 23])</f>
        <v>65786.385220000011</v>
      </c>
      <c r="X36">
        <f>MIN(_30iter30bees30foodx50[Test 24])</f>
        <v>64655.166666666802</v>
      </c>
      <c r="Y36">
        <f>MIN(_30iter30bees30foodx50[Test 25])</f>
        <v>65431.008616666652</v>
      </c>
      <c r="Z36">
        <f>MIN(_30iter30bees30foodx50[Test 26])</f>
        <v>63178.57223999998</v>
      </c>
      <c r="AA36">
        <f>MIN(_30iter30bees30foodx50[Test 27])</f>
        <v>66943.332924166723</v>
      </c>
      <c r="AB36">
        <f>MIN(_30iter30bees30foodx50[Test 28])</f>
        <v>65162.418676666646</v>
      </c>
      <c r="AC36">
        <f>MIN(_30iter30bees30foodx50[Test 29])</f>
        <v>67454.33066666669</v>
      </c>
      <c r="AD36">
        <f>MIN(_30iter30bees30foodx50[Test 30])</f>
        <v>63336.666666666802</v>
      </c>
      <c r="AE36">
        <f>MIN(_30iter30bees30foodx50[Test 31])</f>
        <v>62051.416666666802</v>
      </c>
      <c r="AF36">
        <f>MIN(_30iter30bees30foodx50[Test 32])</f>
        <v>65752.603916666689</v>
      </c>
      <c r="AG36">
        <f>MIN(_30iter30bees30foodx50[Test 33])</f>
        <v>64632.70490666668</v>
      </c>
      <c r="AH36">
        <f>MIN(_30iter30bees30foodx50[Test 34])</f>
        <v>64714.989666666654</v>
      </c>
      <c r="AI36">
        <f>MIN(_30iter30bees30foodx50[Test 35])</f>
        <v>69575.751340000032</v>
      </c>
      <c r="AJ36">
        <f>MIN(_30iter30bees30foodx50[Test 36])</f>
        <v>63898.199309999989</v>
      </c>
      <c r="AK36">
        <f>MIN(_30iter30bees30foodx50[Test 37])</f>
        <v>67180.920231666692</v>
      </c>
      <c r="AL36">
        <f>MIN(_30iter30bees30foodx50[Test 38])</f>
        <v>68750.630416666652</v>
      </c>
      <c r="AM36">
        <f>MIN(_30iter30bees30foodx50[Test 39])</f>
        <v>67475.19021999996</v>
      </c>
      <c r="AN36">
        <f>MIN(_30iter30bees30foodx50[Test 40])</f>
        <v>64501.16666666681</v>
      </c>
      <c r="AO36">
        <f>MIN(_30iter30bees30foodx50[Test 41])</f>
        <v>64815.841259166649</v>
      </c>
      <c r="AP36">
        <f>MIN(_30iter30bees30foodx50[Test 42])</f>
        <v>66109.387146666646</v>
      </c>
      <c r="AQ36">
        <f>MIN(_30iter30bees30foodx50[Test 43])</f>
        <v>65263.916666666802</v>
      </c>
      <c r="AR36">
        <f>MIN(_30iter30bees30foodx50[Test 44])</f>
        <v>65962.215166666676</v>
      </c>
      <c r="AS36">
        <f>MIN(_30iter30bees30foodx50[Test 45])</f>
        <v>66805.933739999979</v>
      </c>
      <c r="AT36">
        <f>MIN(_30iter30bees30foodx50[Test 46])</f>
        <v>65054.356880000014</v>
      </c>
      <c r="AU36">
        <f>MIN(_30iter30bees30foodx50[Test 47])</f>
        <v>65386.874063333344</v>
      </c>
      <c r="AV36">
        <f>MIN(_30iter30bees30foodx50[Test 48])</f>
        <v>65691.443666666688</v>
      </c>
      <c r="AW36">
        <f>MIN(_30iter30bees30foodx50[Test 49])</f>
        <v>66968.609639999995</v>
      </c>
      <c r="AX36">
        <f>MIN(_30iter30bees30foodx50[Test 50])</f>
        <v>62206.916666666802</v>
      </c>
    </row>
    <row r="38" spans="1:50" x14ac:dyDescent="0.25">
      <c r="A38">
        <f>STDEV(A36:AX36)</f>
        <v>1818.3548210673196</v>
      </c>
      <c r="B38">
        <f>AVERAGE(A36:AX36)</f>
        <v>65437.510703533364</v>
      </c>
      <c r="D38">
        <f>MIN(A36:AX36)</f>
        <v>61378.166666666788</v>
      </c>
    </row>
    <row r="40" spans="1:50" x14ac:dyDescent="0.25">
      <c r="A40">
        <f>A38/B38</f>
        <v>2.7787652701298977E-2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8704-FAF3-4100-9B00-A2A792893254}">
  <dimension ref="A1:AX18"/>
  <sheetViews>
    <sheetView topLeftCell="A10" workbookViewId="0">
      <selection activeCell="J17" sqref="J17"/>
    </sheetView>
  </sheetViews>
  <sheetFormatPr defaultRowHeight="15" x14ac:dyDescent="0.25"/>
  <cols>
    <col min="1" max="50" width="11.8554687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95333.429666666649</v>
      </c>
      <c r="B2">
        <v>93058.13304166669</v>
      </c>
      <c r="C2">
        <v>79820.796666666691</v>
      </c>
      <c r="D2">
        <v>86811.699291666635</v>
      </c>
      <c r="E2">
        <v>82514.916666666628</v>
      </c>
      <c r="F2">
        <v>90650.96</v>
      </c>
      <c r="G2">
        <v>79289.839999999982</v>
      </c>
      <c r="H2">
        <v>91733.103666666633</v>
      </c>
      <c r="I2">
        <v>82427.773041666675</v>
      </c>
      <c r="J2">
        <v>89519.47670833327</v>
      </c>
      <c r="K2">
        <v>91956.947104166684</v>
      </c>
      <c r="L2">
        <v>85348.349999999977</v>
      </c>
      <c r="M2">
        <v>83904.629166666666</v>
      </c>
      <c r="N2">
        <v>77057.498500000045</v>
      </c>
      <c r="O2">
        <v>89396.828666666683</v>
      </c>
      <c r="P2">
        <v>85072.601500000063</v>
      </c>
      <c r="Q2">
        <v>82794.717166666684</v>
      </c>
      <c r="R2">
        <v>91122.751562499965</v>
      </c>
      <c r="S2">
        <v>84516.666666666613</v>
      </c>
      <c r="T2">
        <v>82447.062854166652</v>
      </c>
      <c r="U2">
        <v>75219.4151666666</v>
      </c>
      <c r="V2">
        <v>76272.166666666672</v>
      </c>
      <c r="W2">
        <v>86376.533333333355</v>
      </c>
      <c r="X2">
        <v>82999.717750000025</v>
      </c>
      <c r="Y2">
        <v>78435.069166666668</v>
      </c>
      <c r="Z2">
        <v>75031.455499999982</v>
      </c>
      <c r="AA2">
        <v>92877.853666666677</v>
      </c>
      <c r="AB2">
        <v>96936.836458333302</v>
      </c>
      <c r="AC2">
        <v>97080.239750000008</v>
      </c>
      <c r="AD2">
        <v>92193.68916666662</v>
      </c>
      <c r="AE2">
        <v>83378.916666666642</v>
      </c>
      <c r="AF2">
        <v>81389.325583333382</v>
      </c>
      <c r="AG2">
        <v>98569.903250000076</v>
      </c>
      <c r="AH2">
        <v>83090.155937499949</v>
      </c>
      <c r="AI2">
        <v>75490.037333333326</v>
      </c>
      <c r="AJ2">
        <v>98060.690666666691</v>
      </c>
      <c r="AK2">
        <v>83143.365625000006</v>
      </c>
      <c r="AL2">
        <v>67163.743499999997</v>
      </c>
      <c r="AM2">
        <v>83743.166666666628</v>
      </c>
      <c r="AN2">
        <v>88438.799666666673</v>
      </c>
      <c r="AO2">
        <v>76582.777791666609</v>
      </c>
      <c r="AP2">
        <v>75917.416000000056</v>
      </c>
      <c r="AQ2">
        <v>97290.243729166628</v>
      </c>
      <c r="AR2">
        <v>71365.028250000032</v>
      </c>
      <c r="AS2">
        <v>98952.404499999902</v>
      </c>
      <c r="AT2">
        <v>100469.07866666667</v>
      </c>
      <c r="AU2">
        <v>89772.392333333337</v>
      </c>
      <c r="AV2">
        <v>96769.184000000008</v>
      </c>
      <c r="AW2">
        <v>107396.06816666666</v>
      </c>
      <c r="AX2">
        <v>90410.435416666689</v>
      </c>
    </row>
    <row r="3" spans="1:50" x14ac:dyDescent="0.25">
      <c r="A3">
        <v>76621.563946666676</v>
      </c>
      <c r="B3">
        <v>64996.650480000018</v>
      </c>
      <c r="C3">
        <v>79820.796666666691</v>
      </c>
      <c r="D3">
        <v>86811.699291666635</v>
      </c>
      <c r="E3">
        <v>82514.916666666628</v>
      </c>
      <c r="F3">
        <v>77576.328000000038</v>
      </c>
      <c r="G3">
        <v>79289.839999999982</v>
      </c>
      <c r="H3">
        <v>75583.788781666604</v>
      </c>
      <c r="I3">
        <v>75321.720382499989</v>
      </c>
      <c r="J3">
        <v>89519.47670833327</v>
      </c>
      <c r="K3">
        <v>77961.941104166646</v>
      </c>
      <c r="L3">
        <v>85348.349999999977</v>
      </c>
      <c r="M3">
        <v>77543.836729166651</v>
      </c>
      <c r="N3">
        <v>77057.498500000045</v>
      </c>
      <c r="O3">
        <v>76461.897915000038</v>
      </c>
      <c r="P3">
        <v>79823.319866666614</v>
      </c>
      <c r="Q3">
        <v>77649.544000000009</v>
      </c>
      <c r="R3">
        <v>81200.950426666663</v>
      </c>
      <c r="S3">
        <v>83538.496104166654</v>
      </c>
      <c r="T3">
        <v>82447.062854166652</v>
      </c>
      <c r="U3">
        <v>71359.02893000003</v>
      </c>
      <c r="V3">
        <v>76272.166666666672</v>
      </c>
      <c r="W3">
        <v>78103.133135000026</v>
      </c>
      <c r="X3">
        <v>71725.347291666651</v>
      </c>
      <c r="Y3">
        <v>78435.069166666668</v>
      </c>
      <c r="Z3">
        <v>75031.455499999982</v>
      </c>
      <c r="AA3">
        <v>73945.666666666701</v>
      </c>
      <c r="AB3">
        <v>77450.236860000048</v>
      </c>
      <c r="AC3">
        <v>89502.339461666663</v>
      </c>
      <c r="AD3">
        <v>86755.056073333355</v>
      </c>
      <c r="AE3">
        <v>82072.517920000057</v>
      </c>
      <c r="AF3">
        <v>75473.054041666634</v>
      </c>
      <c r="AG3">
        <v>79610.165666666624</v>
      </c>
      <c r="AH3">
        <v>81673.50542166669</v>
      </c>
      <c r="AI3">
        <v>73697.952376666639</v>
      </c>
      <c r="AJ3">
        <v>79714.376041666677</v>
      </c>
      <c r="AK3">
        <v>82305.504291666672</v>
      </c>
      <c r="AL3">
        <v>67163.743499999997</v>
      </c>
      <c r="AM3">
        <v>74233.44441666668</v>
      </c>
      <c r="AN3">
        <v>88438.799666666673</v>
      </c>
      <c r="AO3">
        <v>76582.777791666609</v>
      </c>
      <c r="AP3">
        <v>74242.421720000042</v>
      </c>
      <c r="AQ3">
        <v>75328.027471666661</v>
      </c>
      <c r="AR3">
        <v>71365.028250000032</v>
      </c>
      <c r="AS3">
        <v>88981.487552499981</v>
      </c>
      <c r="AT3">
        <v>79052.085166666686</v>
      </c>
      <c r="AU3">
        <v>80915.450541666665</v>
      </c>
      <c r="AV3">
        <v>82325.723791666693</v>
      </c>
      <c r="AW3">
        <v>91318.726946666706</v>
      </c>
      <c r="AX3">
        <v>75918.628079999995</v>
      </c>
    </row>
    <row r="4" spans="1:50" x14ac:dyDescent="0.25">
      <c r="A4">
        <v>73475.056041666685</v>
      </c>
      <c r="B4">
        <v>64996.650480000018</v>
      </c>
      <c r="C4">
        <v>73562.022499999992</v>
      </c>
      <c r="D4">
        <v>84958.340736666665</v>
      </c>
      <c r="E4">
        <v>73710.766240000012</v>
      </c>
      <c r="F4">
        <v>74817.966416666677</v>
      </c>
      <c r="G4">
        <v>79289.839999999982</v>
      </c>
      <c r="H4">
        <v>75583.788781666604</v>
      </c>
      <c r="I4">
        <v>70588.303228333345</v>
      </c>
      <c r="J4">
        <v>78937.916291666683</v>
      </c>
      <c r="K4">
        <v>77758.232274166658</v>
      </c>
      <c r="L4">
        <v>75227.736000000004</v>
      </c>
      <c r="M4">
        <v>77543.836729166651</v>
      </c>
      <c r="N4">
        <v>77057.498500000045</v>
      </c>
      <c r="O4">
        <v>74955.769746666701</v>
      </c>
      <c r="P4">
        <v>74718.339286666684</v>
      </c>
      <c r="Q4">
        <v>77643.509925000079</v>
      </c>
      <c r="R4">
        <v>74933.225999999995</v>
      </c>
      <c r="S4">
        <v>76299.849416666679</v>
      </c>
      <c r="T4">
        <v>76736.866640000037</v>
      </c>
      <c r="U4">
        <v>71359.02893000003</v>
      </c>
      <c r="V4">
        <v>75180.530971666638</v>
      </c>
      <c r="W4">
        <v>78103.133135000026</v>
      </c>
      <c r="X4">
        <v>71725.347291666651</v>
      </c>
      <c r="Y4">
        <v>70559.18866666664</v>
      </c>
      <c r="Z4">
        <v>70987.462605000008</v>
      </c>
      <c r="AA4">
        <v>71572.66666666673</v>
      </c>
      <c r="AB4">
        <v>77450.236860000048</v>
      </c>
      <c r="AC4">
        <v>79745.839866666647</v>
      </c>
      <c r="AD4">
        <v>72797.882411666636</v>
      </c>
      <c r="AE4">
        <v>79576.825354166678</v>
      </c>
      <c r="AF4">
        <v>75473.054041666634</v>
      </c>
      <c r="AG4">
        <v>70565.804354166641</v>
      </c>
      <c r="AH4">
        <v>78524.40922916666</v>
      </c>
      <c r="AI4">
        <v>71845.326940000028</v>
      </c>
      <c r="AJ4">
        <v>78434.217506666653</v>
      </c>
      <c r="AK4">
        <v>71317.477291666655</v>
      </c>
      <c r="AL4">
        <v>67163.743499999997</v>
      </c>
      <c r="AM4">
        <v>72179.638326666667</v>
      </c>
      <c r="AN4">
        <v>75113.648180000047</v>
      </c>
      <c r="AO4">
        <v>76582.777791666609</v>
      </c>
      <c r="AP4">
        <v>74242.421720000042</v>
      </c>
      <c r="AQ4">
        <v>75328.027471666661</v>
      </c>
      <c r="AR4">
        <v>71365.028250000032</v>
      </c>
      <c r="AS4">
        <v>74798.171560000003</v>
      </c>
      <c r="AT4">
        <v>73546.464861666653</v>
      </c>
      <c r="AU4">
        <v>79888.295146666613</v>
      </c>
      <c r="AV4">
        <v>77033.761916666655</v>
      </c>
      <c r="AW4">
        <v>76146.347551666651</v>
      </c>
      <c r="AX4">
        <v>73307.354840000015</v>
      </c>
    </row>
    <row r="5" spans="1:50" x14ac:dyDescent="0.25">
      <c r="A5">
        <v>71239.676291666663</v>
      </c>
      <c r="B5">
        <v>64996.650480000018</v>
      </c>
      <c r="C5">
        <v>67017.518780000071</v>
      </c>
      <c r="D5">
        <v>73940.848437499997</v>
      </c>
      <c r="E5">
        <v>70857.507249999981</v>
      </c>
      <c r="F5">
        <v>74817.966416666677</v>
      </c>
      <c r="G5">
        <v>75689.622354166655</v>
      </c>
      <c r="H5">
        <v>69020.43479166663</v>
      </c>
      <c r="I5">
        <v>70588.303228333345</v>
      </c>
      <c r="J5">
        <v>73899.166066666687</v>
      </c>
      <c r="K5">
        <v>68519.711521666657</v>
      </c>
      <c r="L5">
        <v>74778.859746666654</v>
      </c>
      <c r="M5">
        <v>77543.836729166651</v>
      </c>
      <c r="N5">
        <v>70020.642136666662</v>
      </c>
      <c r="O5">
        <v>67900.136666666658</v>
      </c>
      <c r="P5">
        <v>72016.867291666698</v>
      </c>
      <c r="Q5">
        <v>71625.845369999952</v>
      </c>
      <c r="R5">
        <v>73434.166666666715</v>
      </c>
      <c r="S5">
        <v>68671.925066666634</v>
      </c>
      <c r="T5">
        <v>72685.422166666656</v>
      </c>
      <c r="U5">
        <v>71192.935628333275</v>
      </c>
      <c r="V5">
        <v>74926.331826666632</v>
      </c>
      <c r="W5">
        <v>76011.541041666685</v>
      </c>
      <c r="X5">
        <v>71725.347291666651</v>
      </c>
      <c r="Y5">
        <v>70559.18866666664</v>
      </c>
      <c r="Z5">
        <v>68910.017679999961</v>
      </c>
      <c r="AA5">
        <v>71572.66666666673</v>
      </c>
      <c r="AB5">
        <v>74040.754506666664</v>
      </c>
      <c r="AC5">
        <v>73915.928589999996</v>
      </c>
      <c r="AD5">
        <v>72797.882411666636</v>
      </c>
      <c r="AE5">
        <v>72068.559000000008</v>
      </c>
      <c r="AF5">
        <v>74480.661791666673</v>
      </c>
      <c r="AG5">
        <v>70565.804354166641</v>
      </c>
      <c r="AH5">
        <v>75887.604906666675</v>
      </c>
      <c r="AI5">
        <v>71845.326940000028</v>
      </c>
      <c r="AJ5">
        <v>69962.765479166701</v>
      </c>
      <c r="AK5">
        <v>71317.477291666655</v>
      </c>
      <c r="AL5">
        <v>67163.743499999997</v>
      </c>
      <c r="AM5">
        <v>72179.638326666667</v>
      </c>
      <c r="AN5">
        <v>75113.648180000047</v>
      </c>
      <c r="AO5">
        <v>70474.150740000012</v>
      </c>
      <c r="AP5">
        <v>70675.237762500008</v>
      </c>
      <c r="AQ5">
        <v>75328.027471666661</v>
      </c>
      <c r="AR5">
        <v>71365.028250000032</v>
      </c>
      <c r="AS5">
        <v>74798.171560000003</v>
      </c>
      <c r="AT5">
        <v>73546.464861666653</v>
      </c>
      <c r="AU5">
        <v>72117.394680000041</v>
      </c>
      <c r="AV5">
        <v>77033.761916666655</v>
      </c>
      <c r="AW5">
        <v>76146.347551666651</v>
      </c>
      <c r="AX5">
        <v>73307.354840000015</v>
      </c>
    </row>
    <row r="6" spans="1:50" x14ac:dyDescent="0.25">
      <c r="A6">
        <v>71239.676291666663</v>
      </c>
      <c r="B6">
        <v>64996.650480000018</v>
      </c>
      <c r="C6">
        <v>67017.518780000071</v>
      </c>
      <c r="D6">
        <v>70126.185208333351</v>
      </c>
      <c r="E6">
        <v>69488.268229999987</v>
      </c>
      <c r="F6">
        <v>72041.585076666655</v>
      </c>
      <c r="G6">
        <v>74939.762546666694</v>
      </c>
      <c r="H6">
        <v>69020.43479166663</v>
      </c>
      <c r="I6">
        <v>68078.792231666739</v>
      </c>
      <c r="J6">
        <v>72059.078416666656</v>
      </c>
      <c r="K6">
        <v>68519.711521666657</v>
      </c>
      <c r="L6">
        <v>74778.859746666654</v>
      </c>
      <c r="M6">
        <v>74603.0040966667</v>
      </c>
      <c r="N6">
        <v>70020.642136666662</v>
      </c>
      <c r="O6">
        <v>67900.136666666658</v>
      </c>
      <c r="P6">
        <v>69112.934416666685</v>
      </c>
      <c r="Q6">
        <v>71625.845369999952</v>
      </c>
      <c r="R6">
        <v>72028.85904166667</v>
      </c>
      <c r="S6">
        <v>68671.925066666634</v>
      </c>
      <c r="T6">
        <v>72685.422166666656</v>
      </c>
      <c r="U6">
        <v>69708.105666666655</v>
      </c>
      <c r="V6">
        <v>67546.459348333301</v>
      </c>
      <c r="W6">
        <v>74669.984266666637</v>
      </c>
      <c r="X6">
        <v>71035.944526666644</v>
      </c>
      <c r="Y6">
        <v>70559.18866666664</v>
      </c>
      <c r="Z6">
        <v>68910.017679999961</v>
      </c>
      <c r="AA6">
        <v>71572.66666666673</v>
      </c>
      <c r="AB6">
        <v>70943.057643333348</v>
      </c>
      <c r="AC6">
        <v>73915.928589999996</v>
      </c>
      <c r="AD6">
        <v>71461.475253333338</v>
      </c>
      <c r="AE6">
        <v>72068.559000000008</v>
      </c>
      <c r="AF6">
        <v>72663.823946666642</v>
      </c>
      <c r="AG6">
        <v>70565.804354166641</v>
      </c>
      <c r="AH6">
        <v>75746.396916666708</v>
      </c>
      <c r="AI6">
        <v>68850.455999999991</v>
      </c>
      <c r="AJ6">
        <v>69962.765479166701</v>
      </c>
      <c r="AK6">
        <v>71317.477291666655</v>
      </c>
      <c r="AL6">
        <v>67163.743499999997</v>
      </c>
      <c r="AM6">
        <v>72179.638326666667</v>
      </c>
      <c r="AN6">
        <v>73400.497967499992</v>
      </c>
      <c r="AO6">
        <v>70474.150740000012</v>
      </c>
      <c r="AP6">
        <v>70675.237762500008</v>
      </c>
      <c r="AQ6">
        <v>69926.160806666681</v>
      </c>
      <c r="AR6">
        <v>71365.028250000032</v>
      </c>
      <c r="AS6">
        <v>70635.416666666744</v>
      </c>
      <c r="AT6">
        <v>65168.500750000007</v>
      </c>
      <c r="AU6">
        <v>70662.834166666697</v>
      </c>
      <c r="AV6">
        <v>74543.461291666681</v>
      </c>
      <c r="AW6">
        <v>76146.347551666651</v>
      </c>
      <c r="AX6">
        <v>73307.354840000015</v>
      </c>
    </row>
    <row r="7" spans="1:50" x14ac:dyDescent="0.25">
      <c r="A7">
        <v>70848.47341666666</v>
      </c>
      <c r="B7">
        <v>64996.650480000018</v>
      </c>
      <c r="C7">
        <v>67017.518780000071</v>
      </c>
      <c r="D7">
        <v>70126.185208333351</v>
      </c>
      <c r="E7">
        <v>68798.388791666686</v>
      </c>
      <c r="F7">
        <v>72041.585076666655</v>
      </c>
      <c r="G7">
        <v>73418.658868333354</v>
      </c>
      <c r="H7">
        <v>69020.43479166663</v>
      </c>
      <c r="I7">
        <v>68078.792231666739</v>
      </c>
      <c r="J7">
        <v>72059.078416666656</v>
      </c>
      <c r="K7">
        <v>68519.711521666657</v>
      </c>
      <c r="L7">
        <v>69260.235666666646</v>
      </c>
      <c r="M7">
        <v>73323.579166666648</v>
      </c>
      <c r="N7">
        <v>70020.642136666662</v>
      </c>
      <c r="O7">
        <v>67668.303771666659</v>
      </c>
      <c r="P7">
        <v>69112.934416666685</v>
      </c>
      <c r="Q7">
        <v>70083.994775000043</v>
      </c>
      <c r="R7">
        <v>72028.85904166667</v>
      </c>
      <c r="S7">
        <v>68671.925066666634</v>
      </c>
      <c r="T7">
        <v>72685.422166666656</v>
      </c>
      <c r="U7">
        <v>69670.950229166672</v>
      </c>
      <c r="V7">
        <v>67546.459348333301</v>
      </c>
      <c r="W7">
        <v>73530.102791666635</v>
      </c>
      <c r="X7">
        <v>71000.610666666646</v>
      </c>
      <c r="Y7">
        <v>70559.18866666664</v>
      </c>
      <c r="Z7">
        <v>68910.017679999961</v>
      </c>
      <c r="AA7">
        <v>71572.66666666673</v>
      </c>
      <c r="AB7">
        <v>70943.057643333348</v>
      </c>
      <c r="AC7">
        <v>72915.564854166674</v>
      </c>
      <c r="AD7">
        <v>71461.475253333338</v>
      </c>
      <c r="AE7">
        <v>72068.559000000008</v>
      </c>
      <c r="AF7">
        <v>69389.994906666616</v>
      </c>
      <c r="AG7">
        <v>70565.804354166641</v>
      </c>
      <c r="AH7">
        <v>74446.0390625</v>
      </c>
      <c r="AI7">
        <v>68850.455999999991</v>
      </c>
      <c r="AJ7">
        <v>69962.765479166701</v>
      </c>
      <c r="AK7">
        <v>70690.797916666663</v>
      </c>
      <c r="AL7">
        <v>67163.743499999997</v>
      </c>
      <c r="AM7">
        <v>71201.906979166641</v>
      </c>
      <c r="AN7">
        <v>72407.893749999959</v>
      </c>
      <c r="AO7">
        <v>69936.246791666679</v>
      </c>
      <c r="AP7">
        <v>70675.237762500008</v>
      </c>
      <c r="AQ7">
        <v>69086.264174166688</v>
      </c>
      <c r="AR7">
        <v>70287.166666666744</v>
      </c>
      <c r="AS7">
        <v>70635.416666666744</v>
      </c>
      <c r="AT7">
        <v>65168.500750000007</v>
      </c>
      <c r="AU7">
        <v>70662.834166666697</v>
      </c>
      <c r="AV7">
        <v>73358.172541666689</v>
      </c>
      <c r="AW7">
        <v>69966.666666666744</v>
      </c>
      <c r="AX7">
        <v>73307.354840000015</v>
      </c>
    </row>
    <row r="8" spans="1:50" x14ac:dyDescent="0.25">
      <c r="A8">
        <v>70101.5410416667</v>
      </c>
      <c r="B8">
        <v>64996.650480000018</v>
      </c>
      <c r="C8">
        <v>67017.518780000071</v>
      </c>
      <c r="D8">
        <v>70126.185208333351</v>
      </c>
      <c r="E8">
        <v>68798.388791666686</v>
      </c>
      <c r="F8">
        <v>70912.790170000007</v>
      </c>
      <c r="G8">
        <v>71668.419166666674</v>
      </c>
      <c r="H8">
        <v>69020.43479166663</v>
      </c>
      <c r="I8">
        <v>68078.792231666739</v>
      </c>
      <c r="J8">
        <v>72059.078416666656</v>
      </c>
      <c r="K8">
        <v>68519.711521666657</v>
      </c>
      <c r="L8">
        <v>69260.235666666646</v>
      </c>
      <c r="M8">
        <v>73127.786506666685</v>
      </c>
      <c r="N8">
        <v>70020.642136666662</v>
      </c>
      <c r="O8">
        <v>67668.303771666659</v>
      </c>
      <c r="P8">
        <v>69112.934416666685</v>
      </c>
      <c r="Q8">
        <v>70083.994775000043</v>
      </c>
      <c r="R8">
        <v>68441.316541666674</v>
      </c>
      <c r="S8">
        <v>68671.925066666634</v>
      </c>
      <c r="T8">
        <v>69952.362005000003</v>
      </c>
      <c r="U8">
        <v>69670.950229166672</v>
      </c>
      <c r="V8">
        <v>67546.459348333301</v>
      </c>
      <c r="W8">
        <v>73530.102791666635</v>
      </c>
      <c r="X8">
        <v>67435.571613333304</v>
      </c>
      <c r="Y8">
        <v>70559.18866666664</v>
      </c>
      <c r="Z8">
        <v>67218.729360000027</v>
      </c>
      <c r="AA8">
        <v>71094.008666666676</v>
      </c>
      <c r="AB8">
        <v>69518.517346666617</v>
      </c>
      <c r="AC8">
        <v>72332.044293333325</v>
      </c>
      <c r="AD8">
        <v>70651.238666666686</v>
      </c>
      <c r="AE8">
        <v>69527.239199999996</v>
      </c>
      <c r="AF8">
        <v>69389.994906666616</v>
      </c>
      <c r="AG8">
        <v>70565.804354166641</v>
      </c>
      <c r="AH8">
        <v>69608.455496666618</v>
      </c>
      <c r="AI8">
        <v>68850.455999999991</v>
      </c>
      <c r="AJ8">
        <v>68864.359791666677</v>
      </c>
      <c r="AK8">
        <v>70591.113916666684</v>
      </c>
      <c r="AL8">
        <v>67163.743499999997</v>
      </c>
      <c r="AM8">
        <v>68297.997066666678</v>
      </c>
      <c r="AN8">
        <v>68875.581249999945</v>
      </c>
      <c r="AO8">
        <v>69936.246791666679</v>
      </c>
      <c r="AP8">
        <v>70675.237762500008</v>
      </c>
      <c r="AQ8">
        <v>68968.628266666623</v>
      </c>
      <c r="AR8">
        <v>70287.166666666744</v>
      </c>
      <c r="AS8">
        <v>70635.416666666744</v>
      </c>
      <c r="AT8">
        <v>65168.500750000007</v>
      </c>
      <c r="AU8">
        <v>70662.834166666697</v>
      </c>
      <c r="AV8">
        <v>70804.184729166649</v>
      </c>
      <c r="AW8">
        <v>69609.416666666759</v>
      </c>
      <c r="AX8">
        <v>71212.500146666644</v>
      </c>
    </row>
    <row r="9" spans="1:50" x14ac:dyDescent="0.25">
      <c r="A9">
        <v>70101.5410416667</v>
      </c>
      <c r="B9">
        <v>64996.650480000018</v>
      </c>
      <c r="C9">
        <v>67017.518780000071</v>
      </c>
      <c r="D9">
        <v>69608.509826666676</v>
      </c>
      <c r="E9">
        <v>65809.109034166686</v>
      </c>
      <c r="F9">
        <v>68008.344291666668</v>
      </c>
      <c r="G9">
        <v>70384.829752499994</v>
      </c>
      <c r="H9">
        <v>68128.578786666694</v>
      </c>
      <c r="I9">
        <v>66267.068221666676</v>
      </c>
      <c r="J9">
        <v>69711.309729166678</v>
      </c>
      <c r="K9">
        <v>68519.711521666657</v>
      </c>
      <c r="L9">
        <v>69260.235666666646</v>
      </c>
      <c r="M9">
        <v>70421.907399166652</v>
      </c>
      <c r="N9">
        <v>69438.818419999952</v>
      </c>
      <c r="O9">
        <v>67668.303771666659</v>
      </c>
      <c r="P9">
        <v>69112.934416666685</v>
      </c>
      <c r="Q9">
        <v>69901.610416666692</v>
      </c>
      <c r="R9">
        <v>68441.316541666674</v>
      </c>
      <c r="S9">
        <v>68671.925066666634</v>
      </c>
      <c r="T9">
        <v>69952.362005000003</v>
      </c>
      <c r="U9">
        <v>68034.818166666708</v>
      </c>
      <c r="V9">
        <v>67021.299166666649</v>
      </c>
      <c r="W9">
        <v>71701.625916666686</v>
      </c>
      <c r="X9">
        <v>67435.571613333304</v>
      </c>
      <c r="Y9">
        <v>70665.66666666673</v>
      </c>
      <c r="Z9">
        <v>67218.729360000027</v>
      </c>
      <c r="AA9">
        <v>70630.262866666642</v>
      </c>
      <c r="AB9">
        <v>69518.517346666617</v>
      </c>
      <c r="AC9">
        <v>70471.120791666646</v>
      </c>
      <c r="AD9">
        <v>68044.563979166662</v>
      </c>
      <c r="AE9">
        <v>69527.239199999996</v>
      </c>
      <c r="AF9">
        <v>69389.994906666616</v>
      </c>
      <c r="AG9">
        <v>70565.804354166641</v>
      </c>
      <c r="AH9">
        <v>68169.325976666674</v>
      </c>
      <c r="AI9">
        <v>68850.455999999991</v>
      </c>
      <c r="AJ9">
        <v>66716.553416666662</v>
      </c>
      <c r="AK9">
        <v>68399.841541666712</v>
      </c>
      <c r="AL9">
        <v>67163.743499999997</v>
      </c>
      <c r="AM9">
        <v>68297.997066666678</v>
      </c>
      <c r="AN9">
        <v>68875.581249999945</v>
      </c>
      <c r="AO9">
        <v>69115.876979166671</v>
      </c>
      <c r="AP9">
        <v>67501.254041666689</v>
      </c>
      <c r="AQ9">
        <v>68968.628266666623</v>
      </c>
      <c r="AR9">
        <v>69542.888291666706</v>
      </c>
      <c r="AS9">
        <v>69634.500659999991</v>
      </c>
      <c r="AT9">
        <v>65168.500750000007</v>
      </c>
      <c r="AU9">
        <v>70662.834166666697</v>
      </c>
      <c r="AV9">
        <v>70419.032479166679</v>
      </c>
      <c r="AW9">
        <v>69603.299667499974</v>
      </c>
      <c r="AX9">
        <v>71212.500146666644</v>
      </c>
    </row>
    <row r="10" spans="1:50" x14ac:dyDescent="0.25">
      <c r="A10">
        <v>70101.5410416667</v>
      </c>
      <c r="B10">
        <v>64996.650480000018</v>
      </c>
      <c r="C10">
        <v>70628.757206666647</v>
      </c>
      <c r="D10">
        <v>69608.509826666676</v>
      </c>
      <c r="E10">
        <v>65809.109034166686</v>
      </c>
      <c r="F10">
        <v>68008.344291666668</v>
      </c>
      <c r="G10">
        <v>65411.996426666665</v>
      </c>
      <c r="H10">
        <v>68128.578786666694</v>
      </c>
      <c r="I10">
        <v>66267.068221666676</v>
      </c>
      <c r="J10">
        <v>69711.309729166678</v>
      </c>
      <c r="K10">
        <v>68519.711521666657</v>
      </c>
      <c r="L10">
        <v>69260.235666666646</v>
      </c>
      <c r="M10">
        <v>70421.153456666667</v>
      </c>
      <c r="N10">
        <v>69438.818419999952</v>
      </c>
      <c r="O10">
        <v>67668.303771666659</v>
      </c>
      <c r="P10">
        <v>69112.934416666685</v>
      </c>
      <c r="Q10">
        <v>69901.610416666692</v>
      </c>
      <c r="R10">
        <v>68441.316541666674</v>
      </c>
      <c r="S10">
        <v>68849.808106666664</v>
      </c>
      <c r="T10">
        <v>69952.362005000003</v>
      </c>
      <c r="U10">
        <v>68034.818166666708</v>
      </c>
      <c r="V10">
        <v>67021.299166666649</v>
      </c>
      <c r="W10">
        <v>68465.276541666681</v>
      </c>
      <c r="X10">
        <v>67435.571613333304</v>
      </c>
      <c r="Y10">
        <v>70665.66666666673</v>
      </c>
      <c r="Z10">
        <v>67218.729360000027</v>
      </c>
      <c r="AA10">
        <v>69137.316514166654</v>
      </c>
      <c r="AB10">
        <v>69518.517346666617</v>
      </c>
      <c r="AC10">
        <v>67753.036666666652</v>
      </c>
      <c r="AD10">
        <v>68044.563979166662</v>
      </c>
      <c r="AE10">
        <v>67087.916666666788</v>
      </c>
      <c r="AF10">
        <v>69389.994906666616</v>
      </c>
      <c r="AG10">
        <v>70595.264666666684</v>
      </c>
      <c r="AH10">
        <v>68169.325976666674</v>
      </c>
      <c r="AI10">
        <v>67419.16498666667</v>
      </c>
      <c r="AJ10">
        <v>66716.553416666662</v>
      </c>
      <c r="AK10">
        <v>68399.841541666712</v>
      </c>
      <c r="AL10">
        <v>68500.085791666672</v>
      </c>
      <c r="AM10">
        <v>67770.752166666643</v>
      </c>
      <c r="AN10">
        <v>68875.581249999945</v>
      </c>
      <c r="AO10">
        <v>66722.186880000008</v>
      </c>
      <c r="AP10">
        <v>67501.254041666689</v>
      </c>
      <c r="AQ10">
        <v>68968.628266666623</v>
      </c>
      <c r="AR10">
        <v>69542.888291666706</v>
      </c>
      <c r="AS10">
        <v>69634.500659999991</v>
      </c>
      <c r="AT10">
        <v>67035.882053333335</v>
      </c>
      <c r="AU10">
        <v>67946.438278333313</v>
      </c>
      <c r="AV10">
        <v>67697.594916666683</v>
      </c>
      <c r="AW10">
        <v>69603.299667499974</v>
      </c>
      <c r="AX10">
        <v>71212.500146666644</v>
      </c>
    </row>
    <row r="11" spans="1:50" x14ac:dyDescent="0.25">
      <c r="A11">
        <v>69785.582826666621</v>
      </c>
      <c r="B11">
        <v>64996.650480000018</v>
      </c>
      <c r="C11">
        <v>67422.022429166653</v>
      </c>
      <c r="D11">
        <v>67942.907666666651</v>
      </c>
      <c r="E11">
        <v>65809.109034166686</v>
      </c>
      <c r="F11">
        <v>68008.344291666668</v>
      </c>
      <c r="G11">
        <v>65411.996426666665</v>
      </c>
      <c r="H11">
        <v>68128.578786666694</v>
      </c>
      <c r="I11">
        <v>66267.068221666676</v>
      </c>
      <c r="J11">
        <v>69711.309729166678</v>
      </c>
      <c r="K11">
        <v>69278.728640000001</v>
      </c>
      <c r="L11">
        <v>68207.748877500053</v>
      </c>
      <c r="M11">
        <v>69351.029000000024</v>
      </c>
      <c r="N11">
        <v>69438.818419999952</v>
      </c>
      <c r="O11">
        <v>67668.303771666659</v>
      </c>
      <c r="P11">
        <v>70661.404541666649</v>
      </c>
      <c r="Q11">
        <v>69901.610416666692</v>
      </c>
      <c r="R11">
        <v>68441.316541666674</v>
      </c>
      <c r="S11">
        <v>68849.808106666664</v>
      </c>
      <c r="T11">
        <v>69952.362005000003</v>
      </c>
      <c r="U11">
        <v>67336.923416666657</v>
      </c>
      <c r="V11">
        <v>64419.365906666659</v>
      </c>
      <c r="W11">
        <v>68465.276541666681</v>
      </c>
      <c r="X11">
        <v>66206.186666666676</v>
      </c>
      <c r="Y11">
        <v>68477.282760000046</v>
      </c>
      <c r="Z11">
        <v>67218.729360000027</v>
      </c>
      <c r="AA11">
        <v>69137.316514166654</v>
      </c>
      <c r="AB11">
        <v>69518.517346666617</v>
      </c>
      <c r="AC11">
        <v>63728.993846666686</v>
      </c>
      <c r="AD11">
        <v>68044.563979166662</v>
      </c>
      <c r="AE11">
        <v>67087.916666666788</v>
      </c>
      <c r="AF11">
        <v>69281.216789166705</v>
      </c>
      <c r="AG11">
        <v>70595.264666666684</v>
      </c>
      <c r="AH11">
        <v>68169.325976666674</v>
      </c>
      <c r="AI11">
        <v>67419.16498666667</v>
      </c>
      <c r="AJ11">
        <v>66716.553416666662</v>
      </c>
      <c r="AK11">
        <v>68399.841541666712</v>
      </c>
      <c r="AL11">
        <v>68500.085791666672</v>
      </c>
      <c r="AM11">
        <v>67770.752166666643</v>
      </c>
      <c r="AN11">
        <v>68875.581249999945</v>
      </c>
      <c r="AO11">
        <v>66722.186880000008</v>
      </c>
      <c r="AP11">
        <v>67501.254041666689</v>
      </c>
      <c r="AQ11">
        <v>68968.628266666623</v>
      </c>
      <c r="AR11">
        <v>69542.888291666706</v>
      </c>
      <c r="AS11">
        <v>68849.954506666676</v>
      </c>
      <c r="AT11">
        <v>67035.882053333335</v>
      </c>
      <c r="AU11">
        <v>67946.438278333313</v>
      </c>
      <c r="AV11">
        <v>67697.594916666683</v>
      </c>
      <c r="AW11">
        <v>69603.299667499974</v>
      </c>
      <c r="AX11">
        <v>67515.860291666642</v>
      </c>
    </row>
    <row r="12" spans="1:50" x14ac:dyDescent="0.25">
      <c r="A12">
        <v>69785.582826666621</v>
      </c>
      <c r="B12">
        <v>66148.371306666682</v>
      </c>
      <c r="C12">
        <v>66127.166666666802</v>
      </c>
      <c r="D12">
        <v>67942.907666666651</v>
      </c>
      <c r="E12">
        <v>65809.109034166686</v>
      </c>
      <c r="F12">
        <v>68008.344291666668</v>
      </c>
      <c r="G12">
        <v>65411.996426666665</v>
      </c>
      <c r="H12">
        <v>68128.578786666694</v>
      </c>
      <c r="I12">
        <v>66267.068221666676</v>
      </c>
      <c r="J12">
        <v>69711.309729166678</v>
      </c>
      <c r="K12">
        <v>69278.728640000001</v>
      </c>
      <c r="L12">
        <v>68207.748877500053</v>
      </c>
      <c r="M12">
        <v>68490.812000000034</v>
      </c>
      <c r="N12">
        <v>69438.818419999952</v>
      </c>
      <c r="O12">
        <v>67668.303771666659</v>
      </c>
      <c r="P12">
        <v>69392.042979166654</v>
      </c>
      <c r="Q12">
        <v>68053.216916666657</v>
      </c>
      <c r="R12">
        <v>68441.316541666674</v>
      </c>
      <c r="S12">
        <v>65763.540756666654</v>
      </c>
      <c r="T12">
        <v>68236.60235416668</v>
      </c>
      <c r="U12">
        <v>67336.923416666657</v>
      </c>
      <c r="V12">
        <v>64419.365906666659</v>
      </c>
      <c r="W12">
        <v>68465.276541666681</v>
      </c>
      <c r="X12">
        <v>66206.186666666676</v>
      </c>
      <c r="Y12">
        <v>68477.282760000046</v>
      </c>
      <c r="Z12">
        <v>66814.774666666694</v>
      </c>
      <c r="AA12">
        <v>69137.316514166654</v>
      </c>
      <c r="AB12">
        <v>69518.517346666617</v>
      </c>
      <c r="AC12">
        <v>63728.993846666686</v>
      </c>
      <c r="AD12">
        <v>68044.563979166662</v>
      </c>
      <c r="AE12">
        <v>67087.916666666788</v>
      </c>
      <c r="AF12">
        <v>67395.745729166694</v>
      </c>
      <c r="AG12">
        <v>70844.696791666647</v>
      </c>
      <c r="AH12">
        <v>68169.325976666674</v>
      </c>
      <c r="AI12">
        <v>66754.579166666663</v>
      </c>
      <c r="AJ12">
        <v>66716.553416666662</v>
      </c>
      <c r="AK12">
        <v>68399.841541666712</v>
      </c>
      <c r="AL12">
        <v>68500.085791666672</v>
      </c>
      <c r="AM12">
        <v>67770.752166666643</v>
      </c>
      <c r="AN12">
        <v>68875.581249999945</v>
      </c>
      <c r="AO12">
        <v>66722.186880000008</v>
      </c>
      <c r="AP12">
        <v>67501.254041666689</v>
      </c>
      <c r="AQ12">
        <v>68968.628266666623</v>
      </c>
      <c r="AR12">
        <v>69542.888291666706</v>
      </c>
      <c r="AS12">
        <v>68423.99774666669</v>
      </c>
      <c r="AT12">
        <v>65293.870906666649</v>
      </c>
      <c r="AU12">
        <v>67946.438278333313</v>
      </c>
      <c r="AV12">
        <v>67697.594916666683</v>
      </c>
      <c r="AW12">
        <v>69603.299667499974</v>
      </c>
      <c r="AX12">
        <v>67515.860291666642</v>
      </c>
    </row>
    <row r="14" spans="1:50" x14ac:dyDescent="0.25">
      <c r="A14">
        <f>MIN(_10iter50bees10foodx50[Test 1])</f>
        <v>69785.582826666621</v>
      </c>
      <c r="B14">
        <f>MIN(_10iter50bees10foodx50[Test 2])</f>
        <v>64996.650480000018</v>
      </c>
      <c r="C14">
        <f>MIN(_10iter50bees10foodx50[Test 3])</f>
        <v>66127.166666666802</v>
      </c>
      <c r="D14">
        <f>MIN(_10iter50bees10foodx50[Test 4])</f>
        <v>67942.907666666651</v>
      </c>
      <c r="E14">
        <f>MIN(_10iter50bees10foodx50[Test 5])</f>
        <v>65809.109034166686</v>
      </c>
      <c r="F14">
        <f>MIN(_10iter50bees10foodx50[Test 6])</f>
        <v>68008.344291666668</v>
      </c>
      <c r="G14">
        <f>MIN(_10iter50bees10foodx50[Test 7])</f>
        <v>65411.996426666665</v>
      </c>
      <c r="H14">
        <f>MIN(_10iter50bees10foodx50[Test 8])</f>
        <v>68128.578786666694</v>
      </c>
      <c r="I14">
        <f>MIN(_10iter50bees10foodx50[Test 9])</f>
        <v>66267.068221666676</v>
      </c>
      <c r="J14">
        <f>MIN(_10iter50bees10foodx50[Test 10])</f>
        <v>69711.309729166678</v>
      </c>
      <c r="K14">
        <f>MIN(_10iter50bees10foodx50[Test 11])</f>
        <v>68519.711521666657</v>
      </c>
      <c r="L14">
        <f>MIN(_10iter50bees10foodx50[Test 12])</f>
        <v>68207.748877500053</v>
      </c>
      <c r="M14">
        <f>MIN(_10iter50bees10foodx50[Test 13])</f>
        <v>68490.812000000034</v>
      </c>
      <c r="N14">
        <f>MIN(_10iter50bees10foodx50[Test 14])</f>
        <v>69438.818419999952</v>
      </c>
      <c r="O14">
        <f>MIN(_10iter50bees10foodx50[Test 15])</f>
        <v>67668.303771666659</v>
      </c>
      <c r="P14">
        <f>MIN(_10iter50bees10foodx50[Test 16])</f>
        <v>69112.934416666685</v>
      </c>
      <c r="Q14">
        <f>MIN(_10iter50bees10foodx50[Test 17])</f>
        <v>68053.216916666657</v>
      </c>
      <c r="R14">
        <f>MIN(_10iter50bees10foodx50[Test 18])</f>
        <v>68441.316541666674</v>
      </c>
      <c r="S14">
        <f>MIN(_10iter50bees10foodx50[Test 19])</f>
        <v>65763.540756666654</v>
      </c>
      <c r="T14">
        <f>MIN(_10iter50bees10foodx50[Test 20])</f>
        <v>68236.60235416668</v>
      </c>
      <c r="U14">
        <f>MIN(_10iter50bees10foodx50[Test 21])</f>
        <v>67336.923416666657</v>
      </c>
      <c r="V14">
        <f>MIN(_10iter50bees10foodx50[Test 22])</f>
        <v>64419.365906666659</v>
      </c>
      <c r="W14">
        <f>MIN(_10iter50bees10foodx50[Test 23])</f>
        <v>68465.276541666681</v>
      </c>
      <c r="X14">
        <f>MIN(_10iter50bees10foodx50[Test 24])</f>
        <v>66206.186666666676</v>
      </c>
      <c r="Y14">
        <f>MIN(_10iter50bees10foodx50[Test 25])</f>
        <v>68477.282760000046</v>
      </c>
      <c r="Z14">
        <f>MIN(_10iter50bees10foodx50[Test 26])</f>
        <v>66814.774666666694</v>
      </c>
      <c r="AA14">
        <f>MIN(_10iter50bees10foodx50[Test 27])</f>
        <v>69137.316514166654</v>
      </c>
      <c r="AB14">
        <f>MIN(_10iter50bees10foodx50[Test 28])</f>
        <v>69518.517346666617</v>
      </c>
      <c r="AC14">
        <f>MIN(_10iter50bees10foodx50[Test 29])</f>
        <v>63728.993846666686</v>
      </c>
      <c r="AD14">
        <f>MIN(_10iter50bees10foodx50[Test 30])</f>
        <v>68044.563979166662</v>
      </c>
      <c r="AE14">
        <f>MIN(_10iter50bees10foodx50[Test 31])</f>
        <v>67087.916666666788</v>
      </c>
      <c r="AF14">
        <f>MIN(_10iter50bees10foodx50[Test 32])</f>
        <v>67395.745729166694</v>
      </c>
      <c r="AG14">
        <f>MIN(_10iter50bees10foodx50[Test 33])</f>
        <v>70565.804354166641</v>
      </c>
      <c r="AH14">
        <f>MIN(_10iter50bees10foodx50[Test 34])</f>
        <v>68169.325976666674</v>
      </c>
      <c r="AI14">
        <f>MIN(_10iter50bees10foodx50[Test 35])</f>
        <v>66754.579166666663</v>
      </c>
      <c r="AJ14">
        <f>MIN(_10iter50bees10foodx50[Test 36])</f>
        <v>66716.553416666662</v>
      </c>
      <c r="AK14">
        <f>MIN(_10iter50bees10foodx50[Test 37])</f>
        <v>68399.841541666712</v>
      </c>
      <c r="AL14">
        <f>MIN(_10iter50bees10foodx50[Test 38])</f>
        <v>67163.743499999997</v>
      </c>
      <c r="AM14">
        <f>MIN(_10iter50bees10foodx50[Test 39])</f>
        <v>67770.752166666643</v>
      </c>
      <c r="AN14">
        <f>MIN(_10iter50bees10foodx50[Test 40])</f>
        <v>68875.581249999945</v>
      </c>
      <c r="AO14">
        <f>MIN(_10iter50bees10foodx50[Test 41])</f>
        <v>66722.186880000008</v>
      </c>
      <c r="AP14">
        <f>MIN(_10iter50bees10foodx50[Test 42])</f>
        <v>67501.254041666689</v>
      </c>
      <c r="AQ14">
        <f>MIN(_10iter50bees10foodx50[Test 43])</f>
        <v>68968.628266666623</v>
      </c>
      <c r="AR14">
        <f>MIN(_10iter50bees10foodx50[Test 44])</f>
        <v>69542.888291666706</v>
      </c>
      <c r="AS14">
        <f>MIN(_10iter50bees10foodx50[Test 45])</f>
        <v>68423.99774666669</v>
      </c>
      <c r="AT14">
        <f>MIN(_10iter50bees10foodx50[Test 46])</f>
        <v>65168.500750000007</v>
      </c>
      <c r="AU14">
        <f>MIN(_10iter50bees10foodx50[Test 47])</f>
        <v>67946.438278333313</v>
      </c>
      <c r="AV14">
        <f>MIN(_10iter50bees10foodx50[Test 48])</f>
        <v>67697.594916666683</v>
      </c>
      <c r="AW14">
        <f>MIN(_10iter50bees10foodx50[Test 49])</f>
        <v>69603.299667499974</v>
      </c>
      <c r="AX14">
        <f>MIN(_10iter50bees10foodx50[Test 50])</f>
        <v>67515.860291666642</v>
      </c>
    </row>
    <row r="16" spans="1:50" x14ac:dyDescent="0.25">
      <c r="A16">
        <f>STDEV(A14:AX14)</f>
        <v>1474.9071766009574</v>
      </c>
      <c r="B16">
        <f>AVERAGE(A14:AX14)</f>
        <v>67685.228285016667</v>
      </c>
      <c r="D16">
        <f>MIN(A14:AX14)</f>
        <v>63728.993846666686</v>
      </c>
    </row>
    <row r="18" spans="1:1" x14ac:dyDescent="0.25">
      <c r="A18">
        <f>A16/B16</f>
        <v>2.1790680388788088E-2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ADE8-5023-4D3D-B5C9-718B93B32596}">
  <dimension ref="A1:AX33"/>
  <sheetViews>
    <sheetView topLeftCell="A10" workbookViewId="0">
      <selection activeCell="J29" sqref="J29"/>
    </sheetView>
  </sheetViews>
  <sheetFormatPr defaultRowHeight="15" x14ac:dyDescent="0.25"/>
  <cols>
    <col min="1" max="50" width="11.8554687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92671.086604166674</v>
      </c>
      <c r="B2">
        <v>98457.416666666526</v>
      </c>
      <c r="C2">
        <v>97327.346479166648</v>
      </c>
      <c r="D2">
        <v>103811.18437499997</v>
      </c>
      <c r="E2">
        <v>77138.223999999915</v>
      </c>
      <c r="F2">
        <v>105026.16666666648</v>
      </c>
      <c r="G2">
        <v>108292.40416666669</v>
      </c>
      <c r="H2">
        <v>102904.224</v>
      </c>
      <c r="I2">
        <v>95568.903999999922</v>
      </c>
      <c r="J2">
        <v>89540.755749999938</v>
      </c>
      <c r="K2">
        <v>92124.668187499992</v>
      </c>
      <c r="L2">
        <v>124450.17047916658</v>
      </c>
      <c r="M2">
        <v>118432.20770833331</v>
      </c>
      <c r="N2">
        <v>106578.10716666664</v>
      </c>
      <c r="O2">
        <v>106164.3343333333</v>
      </c>
      <c r="P2">
        <v>123804.75416666664</v>
      </c>
      <c r="Q2">
        <v>79124.20722916667</v>
      </c>
      <c r="R2">
        <v>99470.986854166709</v>
      </c>
      <c r="S2">
        <v>68807.416666666773</v>
      </c>
      <c r="T2">
        <v>93606.602791666621</v>
      </c>
      <c r="U2">
        <v>92637.051791666701</v>
      </c>
      <c r="V2">
        <v>120396.66666666642</v>
      </c>
      <c r="W2">
        <v>119654.43552083333</v>
      </c>
      <c r="X2">
        <v>133604.21250000002</v>
      </c>
      <c r="Y2">
        <v>92104.645833333328</v>
      </c>
      <c r="Z2">
        <v>140338.50949999999</v>
      </c>
      <c r="AA2">
        <v>102843.89966666665</v>
      </c>
      <c r="AB2">
        <v>97066.240666666679</v>
      </c>
      <c r="AC2">
        <v>135371.42666666675</v>
      </c>
      <c r="AD2">
        <v>109761.74404166668</v>
      </c>
      <c r="AE2">
        <v>115764.24691666666</v>
      </c>
      <c r="AF2">
        <v>87915.242229166703</v>
      </c>
      <c r="AG2">
        <v>81823.745249999964</v>
      </c>
      <c r="AH2">
        <v>93365.985916666628</v>
      </c>
      <c r="AI2">
        <v>134484.5706458333</v>
      </c>
      <c r="AJ2">
        <v>100145.32031249996</v>
      </c>
      <c r="AK2">
        <v>82187.559166666659</v>
      </c>
      <c r="AL2">
        <v>83431.158166666661</v>
      </c>
      <c r="AM2">
        <v>79714.890979166623</v>
      </c>
      <c r="AN2">
        <v>115211.7609375</v>
      </c>
      <c r="AO2">
        <v>127199.59304166658</v>
      </c>
      <c r="AP2">
        <v>109406.45833333328</v>
      </c>
      <c r="AQ2">
        <v>108775.87083333322</v>
      </c>
      <c r="AR2">
        <v>107640.65479166668</v>
      </c>
      <c r="AS2">
        <v>94664.99374999998</v>
      </c>
      <c r="AT2">
        <v>95059.166666666541</v>
      </c>
      <c r="AU2">
        <v>85693.666666666599</v>
      </c>
      <c r="AV2">
        <v>112701.68124999998</v>
      </c>
      <c r="AW2">
        <v>106949.69316666664</v>
      </c>
      <c r="AX2">
        <v>89552.973541666637</v>
      </c>
    </row>
    <row r="3" spans="1:50" x14ac:dyDescent="0.25">
      <c r="A3">
        <v>92671.086604166674</v>
      </c>
      <c r="B3">
        <v>97038.915541666604</v>
      </c>
      <c r="C3">
        <v>68879.681117499989</v>
      </c>
      <c r="D3">
        <v>89997.528041666679</v>
      </c>
      <c r="E3">
        <v>77138.223999999915</v>
      </c>
      <c r="F3">
        <v>105026.16666666648</v>
      </c>
      <c r="G3">
        <v>83474.127666666653</v>
      </c>
      <c r="H3">
        <v>91725.184666666726</v>
      </c>
      <c r="I3">
        <v>95568.903999999922</v>
      </c>
      <c r="J3">
        <v>81187.021666666667</v>
      </c>
      <c r="K3">
        <v>90644.800456666708</v>
      </c>
      <c r="L3">
        <v>103750.63451166672</v>
      </c>
      <c r="M3">
        <v>80507.468666666682</v>
      </c>
      <c r="N3">
        <v>106578.10716666664</v>
      </c>
      <c r="O3">
        <v>78081.822916666672</v>
      </c>
      <c r="P3">
        <v>100794.91666666648</v>
      </c>
      <c r="Q3">
        <v>79124.20722916667</v>
      </c>
      <c r="R3">
        <v>91254.397299999997</v>
      </c>
      <c r="S3">
        <v>68807.416666666773</v>
      </c>
      <c r="T3">
        <v>81728.287053333348</v>
      </c>
      <c r="U3">
        <v>83402.464479166665</v>
      </c>
      <c r="V3">
        <v>98135.159979166638</v>
      </c>
      <c r="W3">
        <v>92278.166666666686</v>
      </c>
      <c r="X3">
        <v>74316.239916666615</v>
      </c>
      <c r="Y3">
        <v>84391.916666666613</v>
      </c>
      <c r="Z3">
        <v>127118.61416666661</v>
      </c>
      <c r="AA3">
        <v>95992.843871666686</v>
      </c>
      <c r="AB3">
        <v>97066.240666666679</v>
      </c>
      <c r="AC3">
        <v>126543.24831499999</v>
      </c>
      <c r="AD3">
        <v>103788.42766666673</v>
      </c>
      <c r="AE3">
        <v>95484.496250000069</v>
      </c>
      <c r="AF3">
        <v>87915.242229166703</v>
      </c>
      <c r="AG3">
        <v>81823.745249999964</v>
      </c>
      <c r="AH3">
        <v>91639.793679999973</v>
      </c>
      <c r="AI3">
        <v>134484.5706458333</v>
      </c>
      <c r="AJ3">
        <v>82583.435229166687</v>
      </c>
      <c r="AK3">
        <v>80876.668354166672</v>
      </c>
      <c r="AL3">
        <v>83431.158166666661</v>
      </c>
      <c r="AM3">
        <v>79714.890979166623</v>
      </c>
      <c r="AN3">
        <v>107277.03741666673</v>
      </c>
      <c r="AO3">
        <v>127199.59304166658</v>
      </c>
      <c r="AP3">
        <v>95005.291301666672</v>
      </c>
      <c r="AQ3">
        <v>78365.305791666688</v>
      </c>
      <c r="AR3">
        <v>65485.359250000001</v>
      </c>
      <c r="AS3">
        <v>94664.99374999998</v>
      </c>
      <c r="AT3">
        <v>80340.688216666633</v>
      </c>
      <c r="AU3">
        <v>73476.37656249998</v>
      </c>
      <c r="AV3">
        <v>100799.7895416667</v>
      </c>
      <c r="AW3">
        <v>80279.49583333332</v>
      </c>
      <c r="AX3">
        <v>79892.375587499977</v>
      </c>
    </row>
    <row r="4" spans="1:50" x14ac:dyDescent="0.25">
      <c r="A4">
        <v>78298.167786666716</v>
      </c>
      <c r="B4">
        <v>68291.75860416668</v>
      </c>
      <c r="C4">
        <v>67438.42999333331</v>
      </c>
      <c r="D4">
        <v>89997.528041666679</v>
      </c>
      <c r="E4">
        <v>77138.223999999915</v>
      </c>
      <c r="F4">
        <v>105026.16666666648</v>
      </c>
      <c r="G4">
        <v>82417.447666666631</v>
      </c>
      <c r="H4">
        <v>91350.233291666678</v>
      </c>
      <c r="I4">
        <v>78399.641820000048</v>
      </c>
      <c r="J4">
        <v>68196.380617500006</v>
      </c>
      <c r="K4">
        <v>77232.287416666702</v>
      </c>
      <c r="L4">
        <v>103750.63451166672</v>
      </c>
      <c r="M4">
        <v>75521.345980000027</v>
      </c>
      <c r="N4">
        <v>99058.366666666712</v>
      </c>
      <c r="O4">
        <v>74719.591666666645</v>
      </c>
      <c r="P4">
        <v>90041.162916666668</v>
      </c>
      <c r="Q4">
        <v>74159.425544999991</v>
      </c>
      <c r="R4">
        <v>84781.566200000001</v>
      </c>
      <c r="S4">
        <v>68807.416666666773</v>
      </c>
      <c r="T4">
        <v>75533.486166666655</v>
      </c>
      <c r="U4">
        <v>76694.866604166702</v>
      </c>
      <c r="V4">
        <v>96592.384604166728</v>
      </c>
      <c r="W4">
        <v>88422.41124333335</v>
      </c>
      <c r="X4">
        <v>74316.239916666615</v>
      </c>
      <c r="Y4">
        <v>77914.666666666672</v>
      </c>
      <c r="Z4">
        <v>127118.61416666661</v>
      </c>
      <c r="AA4">
        <v>82550.518416666688</v>
      </c>
      <c r="AB4">
        <v>95019.08212000005</v>
      </c>
      <c r="AC4">
        <v>113740.0284266667</v>
      </c>
      <c r="AD4">
        <v>95554.737541666662</v>
      </c>
      <c r="AE4">
        <v>95484.496250000069</v>
      </c>
      <c r="AF4">
        <v>87915.242229166703</v>
      </c>
      <c r="AG4">
        <v>81823.745249999964</v>
      </c>
      <c r="AH4">
        <v>87759.938541666605</v>
      </c>
      <c r="AI4">
        <v>132927.38941666667</v>
      </c>
      <c r="AJ4">
        <v>74169.640000000014</v>
      </c>
      <c r="AK4">
        <v>80065.229076666612</v>
      </c>
      <c r="AL4">
        <v>83431.158166666661</v>
      </c>
      <c r="AM4">
        <v>79714.890979166623</v>
      </c>
      <c r="AN4">
        <v>94058.721837500008</v>
      </c>
      <c r="AO4">
        <v>117591.8153066667</v>
      </c>
      <c r="AP4">
        <v>89822.079906666695</v>
      </c>
      <c r="AQ4">
        <v>72996.522151666621</v>
      </c>
      <c r="AR4">
        <v>65485.359250000001</v>
      </c>
      <c r="AS4">
        <v>94664.99374999998</v>
      </c>
      <c r="AT4">
        <v>78667.10645666669</v>
      </c>
      <c r="AU4">
        <v>73476.37656249998</v>
      </c>
      <c r="AV4">
        <v>84667.847041666682</v>
      </c>
      <c r="AW4">
        <v>78134.135416666657</v>
      </c>
      <c r="AX4">
        <v>79342.824493333334</v>
      </c>
    </row>
    <row r="5" spans="1:50" x14ac:dyDescent="0.25">
      <c r="A5">
        <v>78298.167786666716</v>
      </c>
      <c r="B5">
        <v>68291.75860416668</v>
      </c>
      <c r="C5">
        <v>67438.42999333331</v>
      </c>
      <c r="D5">
        <v>79762.291962500007</v>
      </c>
      <c r="E5">
        <v>71594.791231666677</v>
      </c>
      <c r="F5">
        <v>105026.16666666648</v>
      </c>
      <c r="G5">
        <v>74501.891044166681</v>
      </c>
      <c r="H5">
        <v>67737.208916666685</v>
      </c>
      <c r="I5">
        <v>74169.40631999998</v>
      </c>
      <c r="J5">
        <v>68196.380617500006</v>
      </c>
      <c r="K5">
        <v>75943.273291666657</v>
      </c>
      <c r="L5">
        <v>93107.533566666665</v>
      </c>
      <c r="M5">
        <v>75521.345980000027</v>
      </c>
      <c r="N5">
        <v>95457.376120000015</v>
      </c>
      <c r="O5">
        <v>74719.591666666645</v>
      </c>
      <c r="P5">
        <v>88404.055979166704</v>
      </c>
      <c r="Q5">
        <v>70186.248916666664</v>
      </c>
      <c r="R5">
        <v>81908.979791666687</v>
      </c>
      <c r="S5">
        <v>68807.416666666773</v>
      </c>
      <c r="T5">
        <v>69913.835916666663</v>
      </c>
      <c r="U5">
        <v>70845.648166666695</v>
      </c>
      <c r="V5">
        <v>90764.105499166646</v>
      </c>
      <c r="W5">
        <v>82267.010416666642</v>
      </c>
      <c r="X5">
        <v>69690.530666666673</v>
      </c>
      <c r="Y5">
        <v>77170.783354166735</v>
      </c>
      <c r="Z5">
        <v>127118.61416666661</v>
      </c>
      <c r="AA5">
        <v>82151.508666666705</v>
      </c>
      <c r="AB5">
        <v>86835.895586666666</v>
      </c>
      <c r="AC5">
        <v>113740.0284266667</v>
      </c>
      <c r="AD5">
        <v>80328.774041666649</v>
      </c>
      <c r="AE5">
        <v>95484.496250000069</v>
      </c>
      <c r="AF5">
        <v>87915.242229166703</v>
      </c>
      <c r="AG5">
        <v>81823.745249999964</v>
      </c>
      <c r="AH5">
        <v>79101.391236666663</v>
      </c>
      <c r="AI5">
        <v>120442.49140500001</v>
      </c>
      <c r="AJ5">
        <v>74169.640000000014</v>
      </c>
      <c r="AK5">
        <v>77597.4774633333</v>
      </c>
      <c r="AL5">
        <v>83431.158166666661</v>
      </c>
      <c r="AM5">
        <v>75017.841666666674</v>
      </c>
      <c r="AN5">
        <v>94058.721837500008</v>
      </c>
      <c r="AO5">
        <v>110974.10441666664</v>
      </c>
      <c r="AP5">
        <v>89822.079906666695</v>
      </c>
      <c r="AQ5">
        <v>72996.522151666621</v>
      </c>
      <c r="AR5">
        <v>65485.359250000001</v>
      </c>
      <c r="AS5">
        <v>94664.99374999998</v>
      </c>
      <c r="AT5">
        <v>78667.10645666669</v>
      </c>
      <c r="AU5">
        <v>72557.953579999943</v>
      </c>
      <c r="AV5">
        <v>74881.088104166658</v>
      </c>
      <c r="AW5">
        <v>78058.370416666658</v>
      </c>
      <c r="AX5">
        <v>79342.824493333334</v>
      </c>
    </row>
    <row r="6" spans="1:50" x14ac:dyDescent="0.25">
      <c r="A6">
        <v>78298.167786666716</v>
      </c>
      <c r="B6">
        <v>68291.75860416668</v>
      </c>
      <c r="C6">
        <v>67438.42999333331</v>
      </c>
      <c r="D6">
        <v>79762.291962500007</v>
      </c>
      <c r="E6">
        <v>71152.362083333355</v>
      </c>
      <c r="F6">
        <v>99971.287500000035</v>
      </c>
      <c r="G6">
        <v>74501.891044166681</v>
      </c>
      <c r="H6">
        <v>67737.208916666685</v>
      </c>
      <c r="I6">
        <v>74169.40631999998</v>
      </c>
      <c r="J6">
        <v>68196.380617500006</v>
      </c>
      <c r="K6">
        <v>75943.273291666657</v>
      </c>
      <c r="L6">
        <v>90367.632916666684</v>
      </c>
      <c r="M6">
        <v>75521.345980000027</v>
      </c>
      <c r="N6">
        <v>91245.592666666649</v>
      </c>
      <c r="O6">
        <v>74719.591666666645</v>
      </c>
      <c r="P6">
        <v>88404.055979166704</v>
      </c>
      <c r="Q6">
        <v>70186.248916666664</v>
      </c>
      <c r="R6">
        <v>79978.229280000072</v>
      </c>
      <c r="S6">
        <v>68807.416666666773</v>
      </c>
      <c r="T6">
        <v>69913.835916666663</v>
      </c>
      <c r="U6">
        <v>70845.648166666695</v>
      </c>
      <c r="V6">
        <v>79299.666666666657</v>
      </c>
      <c r="W6">
        <v>79112.182186666658</v>
      </c>
      <c r="X6">
        <v>69690.530666666673</v>
      </c>
      <c r="Y6">
        <v>77170.783354166735</v>
      </c>
      <c r="Z6">
        <v>119055.34004166667</v>
      </c>
      <c r="AA6">
        <v>76022.755604166639</v>
      </c>
      <c r="AB6">
        <v>86835.895586666666</v>
      </c>
      <c r="AC6">
        <v>105111.10400000001</v>
      </c>
      <c r="AD6">
        <v>78927.037291666711</v>
      </c>
      <c r="AE6">
        <v>95484.496250000069</v>
      </c>
      <c r="AF6">
        <v>87915.242229166703</v>
      </c>
      <c r="AG6">
        <v>80744.916666666642</v>
      </c>
      <c r="AH6">
        <v>79101.391236666663</v>
      </c>
      <c r="AI6">
        <v>120442.49140500001</v>
      </c>
      <c r="AJ6">
        <v>73125.540291666694</v>
      </c>
      <c r="AK6">
        <v>74397.266541666642</v>
      </c>
      <c r="AL6">
        <v>74470.384604166655</v>
      </c>
      <c r="AM6">
        <v>74435.730791666676</v>
      </c>
      <c r="AN6">
        <v>94058.721837500008</v>
      </c>
      <c r="AO6">
        <v>104155.6419791667</v>
      </c>
      <c r="AP6">
        <v>74772.558333333363</v>
      </c>
      <c r="AQ6">
        <v>71315.044916666637</v>
      </c>
      <c r="AR6">
        <v>65485.359250000001</v>
      </c>
      <c r="AS6">
        <v>76001.468586666684</v>
      </c>
      <c r="AT6">
        <v>75409.909780000002</v>
      </c>
      <c r="AU6">
        <v>68850.115520000021</v>
      </c>
      <c r="AV6">
        <v>74881.088104166658</v>
      </c>
      <c r="AW6">
        <v>76592.202729166675</v>
      </c>
      <c r="AX6">
        <v>77002.790166666658</v>
      </c>
    </row>
    <row r="7" spans="1:50" x14ac:dyDescent="0.25">
      <c r="A7">
        <v>76350.446906666664</v>
      </c>
      <c r="B7">
        <v>68291.75860416668</v>
      </c>
      <c r="C7">
        <v>67438.42999333331</v>
      </c>
      <c r="D7">
        <v>79762.291962500007</v>
      </c>
      <c r="E7">
        <v>69988.161176666676</v>
      </c>
      <c r="F7">
        <v>99899.791666666701</v>
      </c>
      <c r="G7">
        <v>74501.891044166681</v>
      </c>
      <c r="H7">
        <v>67737.208916666685</v>
      </c>
      <c r="I7">
        <v>74169.40631999998</v>
      </c>
      <c r="J7">
        <v>68196.380617500006</v>
      </c>
      <c r="K7">
        <v>72863.809576666623</v>
      </c>
      <c r="L7">
        <v>90367.632916666684</v>
      </c>
      <c r="M7">
        <v>75514.382666666672</v>
      </c>
      <c r="N7">
        <v>91245.592666666649</v>
      </c>
      <c r="O7">
        <v>73390.204960000003</v>
      </c>
      <c r="P7">
        <v>84212.733791666644</v>
      </c>
      <c r="Q7">
        <v>70186.248916666664</v>
      </c>
      <c r="R7">
        <v>75730.984045000019</v>
      </c>
      <c r="S7">
        <v>68807.416666666773</v>
      </c>
      <c r="T7">
        <v>67763.049916666656</v>
      </c>
      <c r="U7">
        <v>70845.648166666695</v>
      </c>
      <c r="V7">
        <v>79299.666666666657</v>
      </c>
      <c r="W7">
        <v>79112.182186666658</v>
      </c>
      <c r="X7">
        <v>69690.530666666673</v>
      </c>
      <c r="Y7">
        <v>75860.410749999937</v>
      </c>
      <c r="Z7">
        <v>117886.42026666667</v>
      </c>
      <c r="AA7">
        <v>75431.664038333387</v>
      </c>
      <c r="AB7">
        <v>73605.076416666663</v>
      </c>
      <c r="AC7">
        <v>105111.10400000001</v>
      </c>
      <c r="AD7">
        <v>78927.037291666711</v>
      </c>
      <c r="AE7">
        <v>95371.289791666597</v>
      </c>
      <c r="AF7">
        <v>78780.299541666711</v>
      </c>
      <c r="AG7">
        <v>80744.916666666642</v>
      </c>
      <c r="AH7">
        <v>79101.391236666663</v>
      </c>
      <c r="AI7">
        <v>110640.96916666669</v>
      </c>
      <c r="AJ7">
        <v>73125.540291666694</v>
      </c>
      <c r="AK7">
        <v>72937.851354166676</v>
      </c>
      <c r="AL7">
        <v>74470.384604166655</v>
      </c>
      <c r="AM7">
        <v>74435.730791666676</v>
      </c>
      <c r="AN7">
        <v>82347.009613333299</v>
      </c>
      <c r="AO7">
        <v>104155.6419791667</v>
      </c>
      <c r="AP7">
        <v>74772.558333333363</v>
      </c>
      <c r="AQ7">
        <v>71315.044916666637</v>
      </c>
      <c r="AR7">
        <v>65485.359250000001</v>
      </c>
      <c r="AS7">
        <v>76001.468586666684</v>
      </c>
      <c r="AT7">
        <v>75409.909780000002</v>
      </c>
      <c r="AU7">
        <v>68850.115520000021</v>
      </c>
      <c r="AV7">
        <v>74881.088104166658</v>
      </c>
      <c r="AW7">
        <v>72318.884541666674</v>
      </c>
      <c r="AX7">
        <v>76757.157670000001</v>
      </c>
    </row>
    <row r="8" spans="1:50" x14ac:dyDescent="0.25">
      <c r="A8">
        <v>76350.446906666664</v>
      </c>
      <c r="B8">
        <v>68291.75860416668</v>
      </c>
      <c r="C8">
        <v>67438.42999333331</v>
      </c>
      <c r="D8">
        <v>78006.373854166697</v>
      </c>
      <c r="E8">
        <v>69988.161176666676</v>
      </c>
      <c r="F8">
        <v>99899.791666666701</v>
      </c>
      <c r="G8">
        <v>72974.430666666682</v>
      </c>
      <c r="H8">
        <v>67737.208916666685</v>
      </c>
      <c r="I8">
        <v>74169.40631999998</v>
      </c>
      <c r="J8">
        <v>68196.380617500006</v>
      </c>
      <c r="K8">
        <v>68546.356886666632</v>
      </c>
      <c r="L8">
        <v>87774.983999999997</v>
      </c>
      <c r="M8">
        <v>75364.06581999996</v>
      </c>
      <c r="N8">
        <v>80295.01473000001</v>
      </c>
      <c r="O8">
        <v>73390.204960000003</v>
      </c>
      <c r="P8">
        <v>77159.423791666675</v>
      </c>
      <c r="Q8">
        <v>70186.248916666664</v>
      </c>
      <c r="R8">
        <v>68771.430171666667</v>
      </c>
      <c r="S8">
        <v>68807.416666666773</v>
      </c>
      <c r="T8">
        <v>67763.049916666656</v>
      </c>
      <c r="U8">
        <v>70845.648166666695</v>
      </c>
      <c r="V8">
        <v>77970.207604166644</v>
      </c>
      <c r="W8">
        <v>78979.464996666677</v>
      </c>
      <c r="X8">
        <v>69690.530666666673</v>
      </c>
      <c r="Y8">
        <v>75860.410749999937</v>
      </c>
      <c r="Z8">
        <v>99835.287500000035</v>
      </c>
      <c r="AA8">
        <v>75431.664038333387</v>
      </c>
      <c r="AB8">
        <v>73605.076416666663</v>
      </c>
      <c r="AC8">
        <v>105111.10400000001</v>
      </c>
      <c r="AD8">
        <v>78927.037291666711</v>
      </c>
      <c r="AE8">
        <v>95371.289791666597</v>
      </c>
      <c r="AF8">
        <v>67833.047997500005</v>
      </c>
      <c r="AG8">
        <v>80744.916666666642</v>
      </c>
      <c r="AH8">
        <v>79101.391236666663</v>
      </c>
      <c r="AI8">
        <v>110640.96916666669</v>
      </c>
      <c r="AJ8">
        <v>73125.540291666694</v>
      </c>
      <c r="AK8">
        <v>72937.851354166676</v>
      </c>
      <c r="AL8">
        <v>73224.886729166683</v>
      </c>
      <c r="AM8">
        <v>74435.730791666676</v>
      </c>
      <c r="AN8">
        <v>80442.433291666704</v>
      </c>
      <c r="AO8">
        <v>104155.6419791667</v>
      </c>
      <c r="AP8">
        <v>74772.558333333363</v>
      </c>
      <c r="AQ8">
        <v>71315.044916666637</v>
      </c>
      <c r="AR8">
        <v>65485.359250000001</v>
      </c>
      <c r="AS8">
        <v>76001.468586666684</v>
      </c>
      <c r="AT8">
        <v>74732.701479999989</v>
      </c>
      <c r="AU8">
        <v>68850.115520000021</v>
      </c>
      <c r="AV8">
        <v>74881.088104166658</v>
      </c>
      <c r="AW8">
        <v>72318.884541666674</v>
      </c>
      <c r="AX8">
        <v>73126.914240000027</v>
      </c>
    </row>
    <row r="9" spans="1:50" x14ac:dyDescent="0.25">
      <c r="A9">
        <v>75817.796666666662</v>
      </c>
      <c r="B9">
        <v>68291.75860416668</v>
      </c>
      <c r="C9">
        <v>67438.42999333331</v>
      </c>
      <c r="D9">
        <v>78006.373854166697</v>
      </c>
      <c r="E9">
        <v>69988.161176666676</v>
      </c>
      <c r="F9">
        <v>98816.759226666705</v>
      </c>
      <c r="G9">
        <v>69771.916666666744</v>
      </c>
      <c r="H9">
        <v>67737.208916666685</v>
      </c>
      <c r="I9">
        <v>71674.747877499976</v>
      </c>
      <c r="J9">
        <v>68196.380617500006</v>
      </c>
      <c r="K9">
        <v>68546.356886666632</v>
      </c>
      <c r="L9">
        <v>85302.04554166671</v>
      </c>
      <c r="M9">
        <v>75364.06581999996</v>
      </c>
      <c r="N9">
        <v>80295.01473000001</v>
      </c>
      <c r="O9">
        <v>69684.990385000026</v>
      </c>
      <c r="P9">
        <v>70731.447479166673</v>
      </c>
      <c r="Q9">
        <v>70186.248916666664</v>
      </c>
      <c r="R9">
        <v>68771.430171666667</v>
      </c>
      <c r="S9">
        <v>68807.416666666773</v>
      </c>
      <c r="T9">
        <v>67763.049916666656</v>
      </c>
      <c r="U9">
        <v>70845.648166666695</v>
      </c>
      <c r="V9">
        <v>72419.416666666715</v>
      </c>
      <c r="W9">
        <v>77375.691729166676</v>
      </c>
      <c r="X9">
        <v>69690.530666666673</v>
      </c>
      <c r="Y9">
        <v>75860.410749999937</v>
      </c>
      <c r="Z9">
        <v>91939.865700000053</v>
      </c>
      <c r="AA9">
        <v>75431.664038333387</v>
      </c>
      <c r="AB9">
        <v>73605.076416666663</v>
      </c>
      <c r="AC9">
        <v>105111.10400000001</v>
      </c>
      <c r="AD9">
        <v>77607.791386666693</v>
      </c>
      <c r="AE9">
        <v>95371.289791666597</v>
      </c>
      <c r="AF9">
        <v>67833.047997500005</v>
      </c>
      <c r="AG9">
        <v>80744.916666666642</v>
      </c>
      <c r="AH9">
        <v>77606.712196666689</v>
      </c>
      <c r="AI9">
        <v>110640.96916666669</v>
      </c>
      <c r="AJ9">
        <v>73125.540291666694</v>
      </c>
      <c r="AK9">
        <v>72937.851354166676</v>
      </c>
      <c r="AL9">
        <v>72648.960666666695</v>
      </c>
      <c r="AM9">
        <v>73471.225509999989</v>
      </c>
      <c r="AN9">
        <v>80442.433291666704</v>
      </c>
      <c r="AO9">
        <v>87522.885416666613</v>
      </c>
      <c r="AP9">
        <v>73091.385075000013</v>
      </c>
      <c r="AQ9">
        <v>71315.044916666637</v>
      </c>
      <c r="AR9">
        <v>65485.359250000001</v>
      </c>
      <c r="AS9">
        <v>76001.468586666684</v>
      </c>
      <c r="AT9">
        <v>73091.408333333326</v>
      </c>
      <c r="AU9">
        <v>68850.115520000021</v>
      </c>
      <c r="AV9">
        <v>74881.088104166658</v>
      </c>
      <c r="AW9">
        <v>72318.884541666674</v>
      </c>
      <c r="AX9">
        <v>73126.914240000027</v>
      </c>
    </row>
    <row r="10" spans="1:50" x14ac:dyDescent="0.25">
      <c r="A10">
        <v>75634.468291666693</v>
      </c>
      <c r="B10">
        <v>68291.75860416668</v>
      </c>
      <c r="C10">
        <v>67438.42999333331</v>
      </c>
      <c r="D10">
        <v>76491.976916666696</v>
      </c>
      <c r="E10">
        <v>69988.161176666676</v>
      </c>
      <c r="F10">
        <v>90812.169176666663</v>
      </c>
      <c r="G10">
        <v>69771.916666666744</v>
      </c>
      <c r="H10">
        <v>67737.208916666685</v>
      </c>
      <c r="I10">
        <v>71674.747877499976</v>
      </c>
      <c r="J10">
        <v>68196.380617500006</v>
      </c>
      <c r="K10">
        <v>68546.356886666632</v>
      </c>
      <c r="L10">
        <v>83176.795666666716</v>
      </c>
      <c r="M10">
        <v>73688.073771666634</v>
      </c>
      <c r="N10">
        <v>72546.212166666708</v>
      </c>
      <c r="O10">
        <v>69684.990385000026</v>
      </c>
      <c r="P10">
        <v>70731.447479166673</v>
      </c>
      <c r="Q10">
        <v>70186.248916666664</v>
      </c>
      <c r="R10">
        <v>68771.430171666667</v>
      </c>
      <c r="S10">
        <v>68807.416666666773</v>
      </c>
      <c r="T10">
        <v>67763.049916666656</v>
      </c>
      <c r="U10">
        <v>70845.648166666695</v>
      </c>
      <c r="V10">
        <v>72419.416666666715</v>
      </c>
      <c r="W10">
        <v>75256.614819166658</v>
      </c>
      <c r="X10">
        <v>69690.530666666673</v>
      </c>
      <c r="Y10">
        <v>75860.410749999937</v>
      </c>
      <c r="Z10">
        <v>78669.479166666686</v>
      </c>
      <c r="AA10">
        <v>75431.664038333387</v>
      </c>
      <c r="AB10">
        <v>71474.889729166665</v>
      </c>
      <c r="AC10">
        <v>102644.67199999999</v>
      </c>
      <c r="AD10">
        <v>70805.912472499971</v>
      </c>
      <c r="AE10">
        <v>95371.289791666597</v>
      </c>
      <c r="AF10">
        <v>67833.047997500005</v>
      </c>
      <c r="AG10">
        <v>80744.916666666642</v>
      </c>
      <c r="AH10">
        <v>77606.712196666689</v>
      </c>
      <c r="AI10">
        <v>106411.99041666671</v>
      </c>
      <c r="AJ10">
        <v>73125.540291666694</v>
      </c>
      <c r="AK10">
        <v>72937.851354166676</v>
      </c>
      <c r="AL10">
        <v>72648.960666666695</v>
      </c>
      <c r="AM10">
        <v>69457.420209999967</v>
      </c>
      <c r="AN10">
        <v>79072.560416666674</v>
      </c>
      <c r="AO10">
        <v>87522.885416666613</v>
      </c>
      <c r="AP10">
        <v>69656.980541666679</v>
      </c>
      <c r="AQ10">
        <v>71315.044916666637</v>
      </c>
      <c r="AR10">
        <v>65485.359250000001</v>
      </c>
      <c r="AS10">
        <v>76001.468586666684</v>
      </c>
      <c r="AT10">
        <v>73091.408333333326</v>
      </c>
      <c r="AU10">
        <v>68850.115520000021</v>
      </c>
      <c r="AV10">
        <v>74439.477754999985</v>
      </c>
      <c r="AW10">
        <v>72318.884541666674</v>
      </c>
      <c r="AX10">
        <v>71048.567416666672</v>
      </c>
    </row>
    <row r="11" spans="1:50" x14ac:dyDescent="0.25">
      <c r="A11">
        <v>75634.468291666693</v>
      </c>
      <c r="B11">
        <v>68291.75860416668</v>
      </c>
      <c r="C11">
        <v>67438.42999333331</v>
      </c>
      <c r="D11">
        <v>76491.976916666696</v>
      </c>
      <c r="E11">
        <v>69988.161176666676</v>
      </c>
      <c r="F11">
        <v>87753.446666666656</v>
      </c>
      <c r="G11">
        <v>69771.916666666744</v>
      </c>
      <c r="H11">
        <v>67737.208916666685</v>
      </c>
      <c r="I11">
        <v>71674.747877499976</v>
      </c>
      <c r="J11">
        <v>68196.380617500006</v>
      </c>
      <c r="K11">
        <v>68546.356886666632</v>
      </c>
      <c r="L11">
        <v>83176.795666666716</v>
      </c>
      <c r="M11">
        <v>70641.751791666626</v>
      </c>
      <c r="N11">
        <v>72546.212166666708</v>
      </c>
      <c r="O11">
        <v>69684.990385000026</v>
      </c>
      <c r="P11">
        <v>70731.447479166673</v>
      </c>
      <c r="Q11">
        <v>70186.248916666664</v>
      </c>
      <c r="R11">
        <v>68771.430171666667</v>
      </c>
      <c r="S11">
        <v>68807.416666666773</v>
      </c>
      <c r="T11">
        <v>67763.049916666656</v>
      </c>
      <c r="U11">
        <v>68485.895380000002</v>
      </c>
      <c r="V11">
        <v>72419.416666666715</v>
      </c>
      <c r="W11">
        <v>75256.614819166658</v>
      </c>
      <c r="X11">
        <v>69690.530666666673</v>
      </c>
      <c r="Y11">
        <v>75860.410749999937</v>
      </c>
      <c r="Z11">
        <v>78669.479166666686</v>
      </c>
      <c r="AA11">
        <v>75431.664038333387</v>
      </c>
      <c r="AB11">
        <v>71474.889729166665</v>
      </c>
      <c r="AC11">
        <v>102134.80799999999</v>
      </c>
      <c r="AD11">
        <v>70805.912472499971</v>
      </c>
      <c r="AE11">
        <v>95371.289791666597</v>
      </c>
      <c r="AF11">
        <v>67833.047997500005</v>
      </c>
      <c r="AG11">
        <v>77876.518429999982</v>
      </c>
      <c r="AH11">
        <v>77606.712196666689</v>
      </c>
      <c r="AI11">
        <v>106411.99041666671</v>
      </c>
      <c r="AJ11">
        <v>73125.540291666694</v>
      </c>
      <c r="AK11">
        <v>72937.851354166676</v>
      </c>
      <c r="AL11">
        <v>72648.960666666695</v>
      </c>
      <c r="AM11">
        <v>69457.420209999967</v>
      </c>
      <c r="AN11">
        <v>79072.560416666674</v>
      </c>
      <c r="AO11">
        <v>87522.885416666613</v>
      </c>
      <c r="AP11">
        <v>69656.980541666679</v>
      </c>
      <c r="AQ11">
        <v>71315.044916666637</v>
      </c>
      <c r="AR11">
        <v>65485.359250000001</v>
      </c>
      <c r="AS11">
        <v>76001.468586666684</v>
      </c>
      <c r="AT11">
        <v>73091.408333333326</v>
      </c>
      <c r="AU11">
        <v>68850.115520000021</v>
      </c>
      <c r="AV11">
        <v>74439.477754999985</v>
      </c>
      <c r="AW11">
        <v>72318.884541666674</v>
      </c>
      <c r="AX11">
        <v>70904.66666666673</v>
      </c>
    </row>
    <row r="12" spans="1:50" x14ac:dyDescent="0.25">
      <c r="A12">
        <v>75634.468291666693</v>
      </c>
      <c r="B12">
        <v>68291.75860416668</v>
      </c>
      <c r="C12">
        <v>67438.42999333331</v>
      </c>
      <c r="D12">
        <v>76491.976916666696</v>
      </c>
      <c r="E12">
        <v>69988.161176666676</v>
      </c>
      <c r="F12">
        <v>87753.446666666656</v>
      </c>
      <c r="G12">
        <v>69771.916666666744</v>
      </c>
      <c r="H12">
        <v>67737.208916666685</v>
      </c>
      <c r="I12">
        <v>68323.709916666645</v>
      </c>
      <c r="J12">
        <v>68196.380617500006</v>
      </c>
      <c r="K12">
        <v>66663.381666666683</v>
      </c>
      <c r="L12">
        <v>83176.795666666716</v>
      </c>
      <c r="M12">
        <v>70641.751791666626</v>
      </c>
      <c r="N12">
        <v>72546.212166666708</v>
      </c>
      <c r="O12">
        <v>69684.990385000026</v>
      </c>
      <c r="P12">
        <v>70731.447479166673</v>
      </c>
      <c r="Q12">
        <v>70186.248916666664</v>
      </c>
      <c r="R12">
        <v>68771.430171666667</v>
      </c>
      <c r="S12">
        <v>68205.746676666662</v>
      </c>
      <c r="T12">
        <v>67763.049916666656</v>
      </c>
      <c r="U12">
        <v>68485.895380000002</v>
      </c>
      <c r="V12">
        <v>72419.416666666715</v>
      </c>
      <c r="W12">
        <v>73425.407519166649</v>
      </c>
      <c r="X12">
        <v>69690.530666666673</v>
      </c>
      <c r="Y12">
        <v>74894.404166666645</v>
      </c>
      <c r="Z12">
        <v>78669.479166666686</v>
      </c>
      <c r="AA12">
        <v>75431.664038333387</v>
      </c>
      <c r="AB12">
        <v>71474.889729166665</v>
      </c>
      <c r="AC12">
        <v>102134.80799999999</v>
      </c>
      <c r="AD12">
        <v>70805.912472499971</v>
      </c>
      <c r="AE12">
        <v>95371.289791666597</v>
      </c>
      <c r="AF12">
        <v>67833.047997500005</v>
      </c>
      <c r="AG12">
        <v>77876.518429999982</v>
      </c>
      <c r="AH12">
        <v>76525.226086666662</v>
      </c>
      <c r="AI12">
        <v>106411.99041666671</v>
      </c>
      <c r="AJ12">
        <v>73125.540291666694</v>
      </c>
      <c r="AK12">
        <v>72937.851354166676</v>
      </c>
      <c r="AL12">
        <v>72648.960666666695</v>
      </c>
      <c r="AM12">
        <v>69457.420209999967</v>
      </c>
      <c r="AN12">
        <v>79072.560416666674</v>
      </c>
      <c r="AO12">
        <v>87235.433333333305</v>
      </c>
      <c r="AP12">
        <v>69656.980541666679</v>
      </c>
      <c r="AQ12">
        <v>71315.044916666637</v>
      </c>
      <c r="AR12">
        <v>65485.359250000001</v>
      </c>
      <c r="AS12">
        <v>76001.468586666684</v>
      </c>
      <c r="AT12">
        <v>73091.408333333326</v>
      </c>
      <c r="AU12">
        <v>68850.115520000021</v>
      </c>
      <c r="AV12">
        <v>74439.477754999985</v>
      </c>
      <c r="AW12">
        <v>70309.765319166676</v>
      </c>
      <c r="AX12">
        <v>70904.66666666673</v>
      </c>
    </row>
    <row r="14" spans="1:50" x14ac:dyDescent="0.25">
      <c r="A14">
        <f>MIN(_10iter10bees30foodx50[Test 1])</f>
        <v>75634.468291666693</v>
      </c>
      <c r="B14">
        <f>MIN(_10iter10bees30foodx50[Test 2])</f>
        <v>68291.75860416668</v>
      </c>
      <c r="C14">
        <f>MIN(_10iter10bees30foodx50[Test 3])</f>
        <v>67438.42999333331</v>
      </c>
      <c r="D14">
        <f>MIN(_10iter10bees30foodx50[Test 4])</f>
        <v>76491.976916666696</v>
      </c>
      <c r="E14">
        <f>MIN(_10iter10bees30foodx50[Test 5])</f>
        <v>69988.161176666676</v>
      </c>
      <c r="F14">
        <f>MIN(_10iter10bees30foodx50[Test 6])</f>
        <v>87753.446666666656</v>
      </c>
      <c r="G14">
        <f>MIN(_10iter10bees30foodx50[Test 7])</f>
        <v>69771.916666666744</v>
      </c>
      <c r="H14">
        <f>MIN(_10iter10bees30foodx50[Test 8])</f>
        <v>67737.208916666685</v>
      </c>
      <c r="I14">
        <f>MIN(_10iter10bees30foodx50[Test 9])</f>
        <v>68323.709916666645</v>
      </c>
      <c r="J14">
        <f>MIN(_10iter10bees30foodx50[Test 10])</f>
        <v>68196.380617500006</v>
      </c>
      <c r="K14">
        <f>MIN(_10iter10bees30foodx50[Test 11])</f>
        <v>66663.381666666683</v>
      </c>
      <c r="L14">
        <f>MIN(_10iter10bees30foodx50[Test 12])</f>
        <v>83176.795666666716</v>
      </c>
      <c r="M14">
        <f>MIN(_10iter10bees30foodx50[Test 13])</f>
        <v>70641.751791666626</v>
      </c>
      <c r="N14">
        <f>MIN(_10iter10bees30foodx50[Test 14])</f>
        <v>72546.212166666708</v>
      </c>
      <c r="O14">
        <f>MIN(_10iter10bees30foodx50[Test 15])</f>
        <v>69684.990385000026</v>
      </c>
      <c r="P14">
        <f>MIN(_10iter10bees30foodx50[Test 16])</f>
        <v>70731.447479166673</v>
      </c>
      <c r="Q14">
        <f>MIN(_10iter10bees30foodx50[Test 17])</f>
        <v>70186.248916666664</v>
      </c>
      <c r="R14">
        <f>MIN(_10iter10bees30foodx50[Test 18])</f>
        <v>68771.430171666667</v>
      </c>
      <c r="S14">
        <f>MIN(_10iter10bees30foodx50[Test 19])</f>
        <v>68205.746676666662</v>
      </c>
      <c r="T14">
        <f>MIN(_10iter10bees30foodx50[Test 20])</f>
        <v>67763.049916666656</v>
      </c>
      <c r="U14">
        <f>MIN(_10iter10bees30foodx50[Test 21])</f>
        <v>68485.895380000002</v>
      </c>
      <c r="V14">
        <f>MIN(_10iter10bees30foodx50[Test 22])</f>
        <v>72419.416666666715</v>
      </c>
      <c r="W14">
        <f>MIN(_10iter10bees30foodx50[Test 23])</f>
        <v>73425.407519166649</v>
      </c>
      <c r="X14">
        <f>MIN(_10iter10bees30foodx50[Test 24])</f>
        <v>69690.530666666673</v>
      </c>
      <c r="Y14">
        <f>MIN(_10iter10bees30foodx50[Test 25])</f>
        <v>74894.404166666645</v>
      </c>
      <c r="Z14">
        <f>MIN(_10iter10bees30foodx50[Test 26])</f>
        <v>78669.479166666686</v>
      </c>
      <c r="AA14">
        <f>MIN(_10iter10bees30foodx50[Test 27])</f>
        <v>75431.664038333387</v>
      </c>
      <c r="AB14">
        <f>MIN(_10iter10bees30foodx50[Test 28])</f>
        <v>71474.889729166665</v>
      </c>
      <c r="AC14">
        <f>MIN(_10iter10bees30foodx50[Test 29])</f>
        <v>102134.80799999999</v>
      </c>
      <c r="AD14">
        <f>MIN(_10iter10bees30foodx50[Test 30])</f>
        <v>70805.912472499971</v>
      </c>
      <c r="AE14">
        <f>MIN(_10iter10bees30foodx50[Test 31])</f>
        <v>95371.289791666597</v>
      </c>
      <c r="AF14">
        <f>MIN(_10iter10bees30foodx50[Test 32])</f>
        <v>67833.047997500005</v>
      </c>
      <c r="AG14">
        <f>MIN(_10iter10bees30foodx50[Test 33])</f>
        <v>77876.518429999982</v>
      </c>
      <c r="AH14">
        <f>MIN(_10iter10bees30foodx50[Test 34])</f>
        <v>76525.226086666662</v>
      </c>
      <c r="AI14">
        <f>MIN(_10iter10bees30foodx50[Test 35])</f>
        <v>106411.99041666671</v>
      </c>
      <c r="AJ14">
        <f>MIN(_10iter10bees30foodx50[Test 36])</f>
        <v>73125.540291666694</v>
      </c>
      <c r="AK14">
        <f>MIN(_10iter10bees30foodx50[Test 37])</f>
        <v>72937.851354166676</v>
      </c>
      <c r="AL14">
        <f>MIN(_10iter10bees30foodx50[Test 38])</f>
        <v>72648.960666666695</v>
      </c>
      <c r="AM14">
        <f>MIN(_10iter10bees30foodx50[Test 39])</f>
        <v>69457.420209999967</v>
      </c>
      <c r="AN14">
        <f>MIN(_10iter10bees30foodx50[Test 40])</f>
        <v>79072.560416666674</v>
      </c>
      <c r="AO14">
        <f>MIN(_10iter10bees30foodx50[Test 41])</f>
        <v>87235.433333333305</v>
      </c>
      <c r="AP14">
        <f>MIN(_10iter10bees30foodx50[Test 42])</f>
        <v>69656.980541666679</v>
      </c>
      <c r="AQ14">
        <f>MIN(_10iter10bees30foodx50[Test 43])</f>
        <v>71315.044916666637</v>
      </c>
      <c r="AR14">
        <f>MIN(_10iter10bees30foodx50[Test 44])</f>
        <v>65485.359250000001</v>
      </c>
      <c r="AS14">
        <f>MIN(_10iter10bees30foodx50[Test 45])</f>
        <v>76001.468586666684</v>
      </c>
      <c r="AT14">
        <f>MIN(_10iter10bees30foodx50[Test 46])</f>
        <v>73091.408333333326</v>
      </c>
      <c r="AU14">
        <f>MIN(_10iter10bees30foodx50[Test 47])</f>
        <v>68850.115520000021</v>
      </c>
      <c r="AV14">
        <f>MIN(_10iter10bees30foodx50[Test 48])</f>
        <v>74439.477754999985</v>
      </c>
      <c r="AW14">
        <f>MIN(_10iter10bees30foodx50[Test 49])</f>
        <v>70309.765319166676</v>
      </c>
      <c r="AX14">
        <f>MIN(_10iter10bees30foodx50[Test 50])</f>
        <v>70904.66666666673</v>
      </c>
    </row>
    <row r="16" spans="1:50" x14ac:dyDescent="0.25">
      <c r="A16">
        <f>STDEV(A14:AX14)</f>
        <v>8496.614322072679</v>
      </c>
      <c r="B16">
        <f>AVERAGE(A14:AX14)</f>
        <v>74079.620925883341</v>
      </c>
      <c r="D16">
        <f>MIN(A14:AX14)</f>
        <v>65485.359250000001</v>
      </c>
    </row>
    <row r="18" spans="1:1" x14ac:dyDescent="0.25">
      <c r="A18">
        <f>A16/B16</f>
        <v>0.11469570464694388</v>
      </c>
    </row>
    <row r="31" spans="1:1" x14ac:dyDescent="0.25">
      <c r="A31" t="s">
        <v>89</v>
      </c>
    </row>
    <row r="32" spans="1:1" x14ac:dyDescent="0.25">
      <c r="A32" t="s">
        <v>90</v>
      </c>
    </row>
    <row r="33" spans="1:1" x14ac:dyDescent="0.25">
      <c r="A33" t="s">
        <v>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615F-8226-47B4-ACB5-38135C0C24B9}">
  <dimension ref="A1:AX43"/>
  <sheetViews>
    <sheetView topLeftCell="A16" workbookViewId="0">
      <selection activeCell="A41" sqref="A41"/>
    </sheetView>
  </sheetViews>
  <sheetFormatPr defaultRowHeight="15" x14ac:dyDescent="0.25"/>
  <cols>
    <col min="1" max="50" width="11.8554687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114017.40000000008</v>
      </c>
      <c r="B2">
        <v>102287.57916666663</v>
      </c>
      <c r="C2">
        <v>96959.504000000015</v>
      </c>
      <c r="D2">
        <v>107921.48</v>
      </c>
      <c r="E2">
        <v>106023.71366666669</v>
      </c>
      <c r="F2">
        <v>91547.490666666665</v>
      </c>
      <c r="G2">
        <v>141424.17979166674</v>
      </c>
      <c r="H2">
        <v>100709.86241666661</v>
      </c>
      <c r="I2">
        <v>90199.841729166685</v>
      </c>
      <c r="J2">
        <v>84977.666666666613</v>
      </c>
      <c r="K2">
        <v>112920.94329166671</v>
      </c>
      <c r="L2">
        <v>75881.874999999985</v>
      </c>
      <c r="M2">
        <v>123851.07056249998</v>
      </c>
      <c r="N2">
        <v>101458.62049999999</v>
      </c>
      <c r="O2">
        <v>118295.70341666666</v>
      </c>
      <c r="P2">
        <v>114795.66666666644</v>
      </c>
      <c r="Q2">
        <v>112811.36025000001</v>
      </c>
      <c r="R2">
        <v>87894.965624999997</v>
      </c>
      <c r="S2">
        <v>91903.397666666686</v>
      </c>
      <c r="T2">
        <v>92959.713499999954</v>
      </c>
      <c r="U2">
        <v>112947.98924999998</v>
      </c>
      <c r="V2">
        <v>102019.16041666667</v>
      </c>
      <c r="W2">
        <v>107395.41666666648</v>
      </c>
      <c r="X2">
        <v>114896.46399999998</v>
      </c>
      <c r="Y2">
        <v>118005.91770833331</v>
      </c>
      <c r="Z2">
        <v>96370.636666666614</v>
      </c>
      <c r="AA2">
        <v>73981.600750000027</v>
      </c>
      <c r="AB2">
        <v>98116.287999999957</v>
      </c>
      <c r="AC2">
        <v>96418.879687500012</v>
      </c>
      <c r="AD2">
        <v>107013.15029166669</v>
      </c>
      <c r="AE2">
        <v>108294.91666666647</v>
      </c>
      <c r="AF2">
        <v>135931.35999999999</v>
      </c>
      <c r="AG2">
        <v>84577.59375</v>
      </c>
      <c r="AH2">
        <v>108150.21566666666</v>
      </c>
      <c r="AI2">
        <v>134516.73166666669</v>
      </c>
      <c r="AJ2">
        <v>112132.19999999994</v>
      </c>
      <c r="AK2">
        <v>122730.66179166643</v>
      </c>
      <c r="AL2">
        <v>115692.00195833332</v>
      </c>
      <c r="AM2">
        <v>83779.833666666716</v>
      </c>
      <c r="AN2">
        <v>98445.377250000034</v>
      </c>
      <c r="AO2">
        <v>104495.1666666665</v>
      </c>
      <c r="AP2">
        <v>96409.955583333372</v>
      </c>
      <c r="AQ2">
        <v>80894.019916666672</v>
      </c>
      <c r="AR2">
        <v>96511.916666666526</v>
      </c>
      <c r="AS2">
        <v>101620.93741666661</v>
      </c>
      <c r="AT2">
        <v>107694.10229166667</v>
      </c>
      <c r="AU2">
        <v>132050.328125</v>
      </c>
      <c r="AV2">
        <v>128368.940625</v>
      </c>
      <c r="AW2">
        <v>89844.899916666647</v>
      </c>
      <c r="AX2">
        <v>126650.07129166662</v>
      </c>
    </row>
    <row r="3" spans="1:50" x14ac:dyDescent="0.25">
      <c r="A3">
        <v>102333.14166666666</v>
      </c>
      <c r="B3">
        <v>102287.57916666663</v>
      </c>
      <c r="C3">
        <v>91715.7599466666</v>
      </c>
      <c r="D3">
        <v>102291.72233333332</v>
      </c>
      <c r="E3">
        <v>83351.38266666673</v>
      </c>
      <c r="F3">
        <v>90071.11554166663</v>
      </c>
      <c r="G3">
        <v>108946.45709000003</v>
      </c>
      <c r="H3">
        <v>91495.171416666664</v>
      </c>
      <c r="I3">
        <v>86397.981416666677</v>
      </c>
      <c r="J3">
        <v>84977.666666666613</v>
      </c>
      <c r="K3">
        <v>92270.236714166604</v>
      </c>
      <c r="L3">
        <v>70434.558791666655</v>
      </c>
      <c r="M3">
        <v>93326.155140000017</v>
      </c>
      <c r="N3">
        <v>85114.481729166699</v>
      </c>
      <c r="O3">
        <v>116995.87879166666</v>
      </c>
      <c r="P3">
        <v>108144.6333333333</v>
      </c>
      <c r="Q3">
        <v>75717.7418225</v>
      </c>
      <c r="R3">
        <v>68005.160249999972</v>
      </c>
      <c r="S3">
        <v>83547.801279166699</v>
      </c>
      <c r="T3">
        <v>89467.666666666599</v>
      </c>
      <c r="U3">
        <v>96698.916666666541</v>
      </c>
      <c r="V3">
        <v>102019.16041666667</v>
      </c>
      <c r="W3">
        <v>91692.385666666712</v>
      </c>
      <c r="X3">
        <v>90336.937541666673</v>
      </c>
      <c r="Y3">
        <v>94494.462041666658</v>
      </c>
      <c r="Z3">
        <v>83580.253080000082</v>
      </c>
      <c r="AA3">
        <v>73981.600750000027</v>
      </c>
      <c r="AB3">
        <v>98116.287999999957</v>
      </c>
      <c r="AC3">
        <v>73081.121874999983</v>
      </c>
      <c r="AD3">
        <v>95684.118541666729</v>
      </c>
      <c r="AE3">
        <v>89097.16460416661</v>
      </c>
      <c r="AF3">
        <v>97942.623496666638</v>
      </c>
      <c r="AG3">
        <v>84577.59375</v>
      </c>
      <c r="AH3">
        <v>98494.697841666683</v>
      </c>
      <c r="AI3">
        <v>121372.76749333333</v>
      </c>
      <c r="AJ3">
        <v>93875.418415000007</v>
      </c>
      <c r="AK3">
        <v>112511.6644666667</v>
      </c>
      <c r="AL3">
        <v>90731.679526666689</v>
      </c>
      <c r="AM3">
        <v>80744.759291666618</v>
      </c>
      <c r="AN3">
        <v>87450.112166666673</v>
      </c>
      <c r="AO3">
        <v>104495.1666666665</v>
      </c>
      <c r="AP3">
        <v>91466.136416666632</v>
      </c>
      <c r="AQ3">
        <v>79810.564479166642</v>
      </c>
      <c r="AR3">
        <v>87671.997916666674</v>
      </c>
      <c r="AS3">
        <v>94800.30541666667</v>
      </c>
      <c r="AT3">
        <v>82977.720789999992</v>
      </c>
      <c r="AU3">
        <v>127544.49779166661</v>
      </c>
      <c r="AV3">
        <v>106725.50166666668</v>
      </c>
      <c r="AW3">
        <v>89844.899916666647</v>
      </c>
      <c r="AX3">
        <v>97061.939969999992</v>
      </c>
    </row>
    <row r="4" spans="1:50" x14ac:dyDescent="0.25">
      <c r="A4">
        <v>87921.092666666649</v>
      </c>
      <c r="B4">
        <v>86166.712166666708</v>
      </c>
      <c r="C4">
        <v>77447.666666666672</v>
      </c>
      <c r="D4">
        <v>91578.371387500025</v>
      </c>
      <c r="E4">
        <v>83223.680729166663</v>
      </c>
      <c r="F4">
        <v>90071.11554166663</v>
      </c>
      <c r="G4">
        <v>91368.870833333305</v>
      </c>
      <c r="H4">
        <v>91495.171416666664</v>
      </c>
      <c r="I4">
        <v>86397.981416666677</v>
      </c>
      <c r="J4">
        <v>70470.285166666654</v>
      </c>
      <c r="K4">
        <v>90689.050814166607</v>
      </c>
      <c r="L4">
        <v>70434.558791666655</v>
      </c>
      <c r="M4">
        <v>72832.786106666652</v>
      </c>
      <c r="N4">
        <v>81250.655916666699</v>
      </c>
      <c r="O4">
        <v>94151.660166666668</v>
      </c>
      <c r="P4">
        <v>105914.76249999998</v>
      </c>
      <c r="Q4">
        <v>75717.7418225</v>
      </c>
      <c r="R4">
        <v>68005.160249999972</v>
      </c>
      <c r="S4">
        <v>74979.06766666667</v>
      </c>
      <c r="T4">
        <v>71497.991861666655</v>
      </c>
      <c r="U4">
        <v>81965.063999999984</v>
      </c>
      <c r="V4">
        <v>79097.053146666673</v>
      </c>
      <c r="W4">
        <v>91692.385666666712</v>
      </c>
      <c r="X4">
        <v>84567.38125000002</v>
      </c>
      <c r="Y4">
        <v>76794.206250000032</v>
      </c>
      <c r="Z4">
        <v>75896.657666666666</v>
      </c>
      <c r="AA4">
        <v>69796.960799999986</v>
      </c>
      <c r="AB4">
        <v>98116.287999999957</v>
      </c>
      <c r="AC4">
        <v>73081.121874999983</v>
      </c>
      <c r="AD4">
        <v>78859.673791666675</v>
      </c>
      <c r="AE4">
        <v>76185.939971666638</v>
      </c>
      <c r="AF4">
        <v>81451.360979166682</v>
      </c>
      <c r="AG4">
        <v>73698.827666666664</v>
      </c>
      <c r="AH4">
        <v>92439.266541666613</v>
      </c>
      <c r="AI4">
        <v>112658.37675666668</v>
      </c>
      <c r="AJ4">
        <v>81029.000291666714</v>
      </c>
      <c r="AK4">
        <v>103644.21716666667</v>
      </c>
      <c r="AL4">
        <v>78715.684506666628</v>
      </c>
      <c r="AM4">
        <v>75828.614106666646</v>
      </c>
      <c r="AN4">
        <v>86947.460791666672</v>
      </c>
      <c r="AO4">
        <v>102182.81466666673</v>
      </c>
      <c r="AP4">
        <v>88249.459266666687</v>
      </c>
      <c r="AQ4">
        <v>76759.43219666669</v>
      </c>
      <c r="AR4">
        <v>87671.997916666674</v>
      </c>
      <c r="AS4">
        <v>87624.524916666676</v>
      </c>
      <c r="AT4">
        <v>79386.194826666644</v>
      </c>
      <c r="AU4">
        <v>110358.04729166671</v>
      </c>
      <c r="AV4">
        <v>98185.496666666673</v>
      </c>
      <c r="AW4">
        <v>89844.899916666647</v>
      </c>
      <c r="AX4">
        <v>83785.39016666665</v>
      </c>
    </row>
    <row r="5" spans="1:50" x14ac:dyDescent="0.25">
      <c r="A5">
        <v>87921.092666666649</v>
      </c>
      <c r="B5">
        <v>85585.609199999963</v>
      </c>
      <c r="C5">
        <v>75743.579114999957</v>
      </c>
      <c r="D5">
        <v>89505.41250000002</v>
      </c>
      <c r="E5">
        <v>69155.129166666666</v>
      </c>
      <c r="F5">
        <v>85639.427466666617</v>
      </c>
      <c r="G5">
        <v>91368.870833333305</v>
      </c>
      <c r="H5">
        <v>79275.697666666631</v>
      </c>
      <c r="I5">
        <v>79833.249416666673</v>
      </c>
      <c r="J5">
        <v>70470.285166666654</v>
      </c>
      <c r="K5">
        <v>88572.892826666677</v>
      </c>
      <c r="L5">
        <v>70434.558791666655</v>
      </c>
      <c r="M5">
        <v>70690.450240000006</v>
      </c>
      <c r="N5">
        <v>81250.655916666699</v>
      </c>
      <c r="O5">
        <v>90303.242115000015</v>
      </c>
      <c r="P5">
        <v>104102.98812333336</v>
      </c>
      <c r="Q5">
        <v>75717.7418225</v>
      </c>
      <c r="R5">
        <v>68005.160249999972</v>
      </c>
      <c r="S5">
        <v>67644.025666666683</v>
      </c>
      <c r="T5">
        <v>67966.369747499979</v>
      </c>
      <c r="U5">
        <v>81965.063999999984</v>
      </c>
      <c r="V5">
        <v>77949.822791666636</v>
      </c>
      <c r="W5">
        <v>91692.385666666712</v>
      </c>
      <c r="X5">
        <v>82701.379916666672</v>
      </c>
      <c r="Y5">
        <v>76794.206250000032</v>
      </c>
      <c r="Z5">
        <v>75896.657666666666</v>
      </c>
      <c r="AA5">
        <v>69796.960799999986</v>
      </c>
      <c r="AB5">
        <v>98116.287999999957</v>
      </c>
      <c r="AC5">
        <v>73081.121874999983</v>
      </c>
      <c r="AD5">
        <v>75990.934041666682</v>
      </c>
      <c r="AE5">
        <v>76185.939971666638</v>
      </c>
      <c r="AF5">
        <v>77743.136729166668</v>
      </c>
      <c r="AG5">
        <v>73698.827666666664</v>
      </c>
      <c r="AH5">
        <v>82286.301916666707</v>
      </c>
      <c r="AI5">
        <v>105722.58504166668</v>
      </c>
      <c r="AJ5">
        <v>78762.743666666676</v>
      </c>
      <c r="AK5">
        <v>85145.017041666681</v>
      </c>
      <c r="AL5">
        <v>74336.599946666669</v>
      </c>
      <c r="AM5">
        <v>71904.77766666669</v>
      </c>
      <c r="AN5">
        <v>80654.182416666721</v>
      </c>
      <c r="AO5">
        <v>93136.766666666634</v>
      </c>
      <c r="AP5">
        <v>76175.12563166667</v>
      </c>
      <c r="AQ5">
        <v>76759.43219666669</v>
      </c>
      <c r="AR5">
        <v>76993.412354166692</v>
      </c>
      <c r="AS5">
        <v>84089.938041666595</v>
      </c>
      <c r="AT5">
        <v>79386.194826666644</v>
      </c>
      <c r="AU5">
        <v>110358.04729166671</v>
      </c>
      <c r="AV5">
        <v>98185.496666666673</v>
      </c>
      <c r="AW5">
        <v>89844.899916666647</v>
      </c>
      <c r="AX5">
        <v>79864.524666666679</v>
      </c>
    </row>
    <row r="6" spans="1:50" x14ac:dyDescent="0.25">
      <c r="A6">
        <v>76178.348166666678</v>
      </c>
      <c r="B6">
        <v>76863.667380000014</v>
      </c>
      <c r="C6">
        <v>73813.942706666639</v>
      </c>
      <c r="D6">
        <v>84281.860416666736</v>
      </c>
      <c r="E6">
        <v>69155.129166666666</v>
      </c>
      <c r="F6">
        <v>76295.577879999983</v>
      </c>
      <c r="G6">
        <v>75077.999955000065</v>
      </c>
      <c r="H6">
        <v>79275.697666666631</v>
      </c>
      <c r="I6">
        <v>79833.249416666673</v>
      </c>
      <c r="J6">
        <v>70470.285166666654</v>
      </c>
      <c r="K6">
        <v>88572.892826666677</v>
      </c>
      <c r="L6">
        <v>70434.558791666655</v>
      </c>
      <c r="M6">
        <v>70690.450240000006</v>
      </c>
      <c r="N6">
        <v>80193.577916666647</v>
      </c>
      <c r="O6">
        <v>86567.689041666716</v>
      </c>
      <c r="P6">
        <v>104102.98812333336</v>
      </c>
      <c r="Q6">
        <v>75717.7418225</v>
      </c>
      <c r="R6">
        <v>68005.160249999972</v>
      </c>
      <c r="S6">
        <v>67644.025666666683</v>
      </c>
      <c r="T6">
        <v>67966.369747499979</v>
      </c>
      <c r="U6">
        <v>79309.23338000002</v>
      </c>
      <c r="V6">
        <v>77949.822791666636</v>
      </c>
      <c r="W6">
        <v>87160.827666666693</v>
      </c>
      <c r="X6">
        <v>81144.718541666676</v>
      </c>
      <c r="Y6">
        <v>75893.906791666683</v>
      </c>
      <c r="Z6">
        <v>75896.657666666666</v>
      </c>
      <c r="AA6">
        <v>68832.932666666689</v>
      </c>
      <c r="AB6">
        <v>82582.86629416667</v>
      </c>
      <c r="AC6">
        <v>73081.121874999983</v>
      </c>
      <c r="AD6">
        <v>75990.934041666682</v>
      </c>
      <c r="AE6">
        <v>76185.939971666638</v>
      </c>
      <c r="AF6">
        <v>72595.262729166672</v>
      </c>
      <c r="AG6">
        <v>72683.124666666641</v>
      </c>
      <c r="AH6">
        <v>79405.997416666622</v>
      </c>
      <c r="AI6">
        <v>105722.58504166668</v>
      </c>
      <c r="AJ6">
        <v>76516.066354166658</v>
      </c>
      <c r="AK6">
        <v>81736.474986666653</v>
      </c>
      <c r="AL6">
        <v>74336.599946666669</v>
      </c>
      <c r="AM6">
        <v>71904.77766666669</v>
      </c>
      <c r="AN6">
        <v>79386.89691666665</v>
      </c>
      <c r="AO6">
        <v>93136.766666666634</v>
      </c>
      <c r="AP6">
        <v>73248.794541666706</v>
      </c>
      <c r="AQ6">
        <v>76759.43219666669</v>
      </c>
      <c r="AR6">
        <v>72339.73572916667</v>
      </c>
      <c r="AS6">
        <v>78064.456416666624</v>
      </c>
      <c r="AT6">
        <v>77862.755791666656</v>
      </c>
      <c r="AU6">
        <v>108242.83826500007</v>
      </c>
      <c r="AV6">
        <v>82879.85284166671</v>
      </c>
      <c r="AW6">
        <v>78884.41354166664</v>
      </c>
      <c r="AX6">
        <v>75316.313416666686</v>
      </c>
    </row>
    <row r="7" spans="1:50" x14ac:dyDescent="0.25">
      <c r="A7">
        <v>75966.74791999998</v>
      </c>
      <c r="B7">
        <v>74913.859666666642</v>
      </c>
      <c r="C7">
        <v>70291.561166666681</v>
      </c>
      <c r="D7">
        <v>82297.341666666645</v>
      </c>
      <c r="E7">
        <v>69155.129166666666</v>
      </c>
      <c r="F7">
        <v>76295.577879999983</v>
      </c>
      <c r="G7">
        <v>74073.618019166694</v>
      </c>
      <c r="H7">
        <v>76573.522729166682</v>
      </c>
      <c r="I7">
        <v>79833.249416666673</v>
      </c>
      <c r="J7">
        <v>70470.285166666654</v>
      </c>
      <c r="K7">
        <v>86516.647291666653</v>
      </c>
      <c r="L7">
        <v>70434.558791666655</v>
      </c>
      <c r="M7">
        <v>70690.450240000006</v>
      </c>
      <c r="N7">
        <v>78810.539791666641</v>
      </c>
      <c r="O7">
        <v>79189.816684999954</v>
      </c>
      <c r="P7">
        <v>104102.98812333336</v>
      </c>
      <c r="Q7">
        <v>75717.7418225</v>
      </c>
      <c r="R7">
        <v>65362.843236666668</v>
      </c>
      <c r="S7">
        <v>67644.025666666683</v>
      </c>
      <c r="T7">
        <v>67966.369747499979</v>
      </c>
      <c r="U7">
        <v>78905.041366666701</v>
      </c>
      <c r="V7">
        <v>77078.778015000033</v>
      </c>
      <c r="W7">
        <v>87160.827666666693</v>
      </c>
      <c r="X7">
        <v>78988.284041666717</v>
      </c>
      <c r="Y7">
        <v>70253.15625</v>
      </c>
      <c r="Z7">
        <v>74298.949506666671</v>
      </c>
      <c r="AA7">
        <v>68712.932666666689</v>
      </c>
      <c r="AB7">
        <v>72675.819541666657</v>
      </c>
      <c r="AC7">
        <v>73081.121874999983</v>
      </c>
      <c r="AD7">
        <v>75990.934041666682</v>
      </c>
      <c r="AE7">
        <v>76185.939971666638</v>
      </c>
      <c r="AF7">
        <v>71441.290166666658</v>
      </c>
      <c r="AG7">
        <v>72338.233416666684</v>
      </c>
      <c r="AH7">
        <v>77235.316041666694</v>
      </c>
      <c r="AI7">
        <v>105722.58504166668</v>
      </c>
      <c r="AJ7">
        <v>74246.30772833334</v>
      </c>
      <c r="AK7">
        <v>79504.009172500024</v>
      </c>
      <c r="AL7">
        <v>74336.599946666669</v>
      </c>
      <c r="AM7">
        <v>71904.77766666669</v>
      </c>
      <c r="AN7">
        <v>76890.55379166668</v>
      </c>
      <c r="AO7">
        <v>93136.766666666634</v>
      </c>
      <c r="AP7">
        <v>73248.794541666706</v>
      </c>
      <c r="AQ7">
        <v>71533.532041666651</v>
      </c>
      <c r="AR7">
        <v>72339.73572916667</v>
      </c>
      <c r="AS7">
        <v>71244.841041666659</v>
      </c>
      <c r="AT7">
        <v>77862.755791666656</v>
      </c>
      <c r="AU7">
        <v>103304.83341666669</v>
      </c>
      <c r="AV7">
        <v>82879.85284166671</v>
      </c>
      <c r="AW7">
        <v>74151.716994999981</v>
      </c>
      <c r="AX7">
        <v>75316.313416666686</v>
      </c>
    </row>
    <row r="8" spans="1:50" x14ac:dyDescent="0.25">
      <c r="A8">
        <v>75704.856291666612</v>
      </c>
      <c r="B8">
        <v>71970.640166666664</v>
      </c>
      <c r="C8">
        <v>70291.561166666681</v>
      </c>
      <c r="D8">
        <v>77778.611239999969</v>
      </c>
      <c r="E8">
        <v>69155.129166666666</v>
      </c>
      <c r="F8">
        <v>76295.577879999983</v>
      </c>
      <c r="G8">
        <v>73041.538229166676</v>
      </c>
      <c r="H8">
        <v>76573.522729166682</v>
      </c>
      <c r="I8">
        <v>78103.903916666648</v>
      </c>
      <c r="J8">
        <v>70470.285166666654</v>
      </c>
      <c r="K8">
        <v>86516.647291666653</v>
      </c>
      <c r="L8">
        <v>70434.558791666655</v>
      </c>
      <c r="M8">
        <v>70690.450240000006</v>
      </c>
      <c r="N8">
        <v>77411.230000000025</v>
      </c>
      <c r="O8">
        <v>77043.36904166668</v>
      </c>
      <c r="P8">
        <v>104102.98812333336</v>
      </c>
      <c r="Q8">
        <v>75717.7418225</v>
      </c>
      <c r="R8">
        <v>65362.843236666668</v>
      </c>
      <c r="S8">
        <v>67644.025666666683</v>
      </c>
      <c r="T8">
        <v>67966.369747499979</v>
      </c>
      <c r="U8">
        <v>78905.041366666701</v>
      </c>
      <c r="V8">
        <v>74660.390229166689</v>
      </c>
      <c r="W8">
        <v>87160.827666666693</v>
      </c>
      <c r="X8">
        <v>75064.112916666694</v>
      </c>
      <c r="Y8">
        <v>70253.15625</v>
      </c>
      <c r="Z8">
        <v>71672.365120000002</v>
      </c>
      <c r="AA8">
        <v>68712.932666666689</v>
      </c>
      <c r="AB8">
        <v>72675.819541666657</v>
      </c>
      <c r="AC8">
        <v>73081.121874999983</v>
      </c>
      <c r="AD8">
        <v>75171.604291666663</v>
      </c>
      <c r="AE8">
        <v>76185.939971666638</v>
      </c>
      <c r="AF8">
        <v>71441.290166666658</v>
      </c>
      <c r="AG8">
        <v>72338.233416666684</v>
      </c>
      <c r="AH8">
        <v>75306.879166666622</v>
      </c>
      <c r="AI8">
        <v>105722.58504166668</v>
      </c>
      <c r="AJ8">
        <v>72378.565541666685</v>
      </c>
      <c r="AK8">
        <v>77778.020393333354</v>
      </c>
      <c r="AL8">
        <v>72135.580041666646</v>
      </c>
      <c r="AM8">
        <v>71904.77766666669</v>
      </c>
      <c r="AN8">
        <v>70940.741166666689</v>
      </c>
      <c r="AO8">
        <v>93136.766666666634</v>
      </c>
      <c r="AP8">
        <v>70506.01079166666</v>
      </c>
      <c r="AQ8">
        <v>71533.532041666651</v>
      </c>
      <c r="AR8">
        <v>72339.73572916667</v>
      </c>
      <c r="AS8">
        <v>71244.841041666659</v>
      </c>
      <c r="AT8">
        <v>74456.733626666653</v>
      </c>
      <c r="AU8">
        <v>103304.83341666669</v>
      </c>
      <c r="AV8">
        <v>78025.469416666703</v>
      </c>
      <c r="AW8">
        <v>69581.1867291667</v>
      </c>
      <c r="AX8">
        <v>69289.837041666658</v>
      </c>
    </row>
    <row r="9" spans="1:50" x14ac:dyDescent="0.25">
      <c r="A9">
        <v>71517.965916666668</v>
      </c>
      <c r="B9">
        <v>71970.640166666664</v>
      </c>
      <c r="C9">
        <v>70291.561166666681</v>
      </c>
      <c r="D9">
        <v>77778.611239999969</v>
      </c>
      <c r="E9">
        <v>69155.129166666666</v>
      </c>
      <c r="F9">
        <v>76295.577879999983</v>
      </c>
      <c r="G9">
        <v>69847.731466666679</v>
      </c>
      <c r="H9">
        <v>75952.890226666641</v>
      </c>
      <c r="I9">
        <v>78103.903916666648</v>
      </c>
      <c r="J9">
        <v>70470.285166666654</v>
      </c>
      <c r="K9">
        <v>86516.647291666653</v>
      </c>
      <c r="L9">
        <v>67441.213239999968</v>
      </c>
      <c r="M9">
        <v>67865.222541666648</v>
      </c>
      <c r="N9">
        <v>76257.069729166629</v>
      </c>
      <c r="O9">
        <v>73843.196041666655</v>
      </c>
      <c r="P9">
        <v>104102.98812333336</v>
      </c>
      <c r="Q9">
        <v>75717.7418225</v>
      </c>
      <c r="R9">
        <v>65362.843236666668</v>
      </c>
      <c r="S9">
        <v>67644.025666666683</v>
      </c>
      <c r="T9">
        <v>67966.369747499979</v>
      </c>
      <c r="U9">
        <v>78068.026640000011</v>
      </c>
      <c r="V9">
        <v>73094.844666666701</v>
      </c>
      <c r="W9">
        <v>87160.827666666693</v>
      </c>
      <c r="X9">
        <v>75064.112916666694</v>
      </c>
      <c r="Y9">
        <v>70253.15625</v>
      </c>
      <c r="Z9">
        <v>71672.365120000002</v>
      </c>
      <c r="AA9">
        <v>68712.932666666689</v>
      </c>
      <c r="AB9">
        <v>72675.819541666657</v>
      </c>
      <c r="AC9">
        <v>73081.121874999983</v>
      </c>
      <c r="AD9">
        <v>73690.889916666682</v>
      </c>
      <c r="AE9">
        <v>76185.939971666638</v>
      </c>
      <c r="AF9">
        <v>71441.290166666658</v>
      </c>
      <c r="AG9">
        <v>72338.233416666684</v>
      </c>
      <c r="AH9">
        <v>74943.808166666669</v>
      </c>
      <c r="AI9">
        <v>98969.390999999931</v>
      </c>
      <c r="AJ9">
        <v>71122.702731666694</v>
      </c>
      <c r="AK9">
        <v>77778.020393333354</v>
      </c>
      <c r="AL9">
        <v>72135.580041666646</v>
      </c>
      <c r="AM9">
        <v>71904.77766666669</v>
      </c>
      <c r="AN9">
        <v>70940.741166666689</v>
      </c>
      <c r="AO9">
        <v>93136.766666666634</v>
      </c>
      <c r="AP9">
        <v>70506.01079166666</v>
      </c>
      <c r="AQ9">
        <v>71533.532041666651</v>
      </c>
      <c r="AR9">
        <v>72339.73572916667</v>
      </c>
      <c r="AS9">
        <v>71244.841041666659</v>
      </c>
      <c r="AT9">
        <v>74456.733626666653</v>
      </c>
      <c r="AU9">
        <v>103304.83341666669</v>
      </c>
      <c r="AV9">
        <v>74859.901510000069</v>
      </c>
      <c r="AW9">
        <v>69581.1867291667</v>
      </c>
      <c r="AX9">
        <v>69289.837041666658</v>
      </c>
    </row>
    <row r="10" spans="1:50" x14ac:dyDescent="0.25">
      <c r="A10">
        <v>71517.965916666668</v>
      </c>
      <c r="B10">
        <v>71970.640166666664</v>
      </c>
      <c r="C10">
        <v>65878.86141666671</v>
      </c>
      <c r="D10">
        <v>75429.916666666701</v>
      </c>
      <c r="E10">
        <v>69155.129166666666</v>
      </c>
      <c r="F10">
        <v>76295.577879999983</v>
      </c>
      <c r="G10">
        <v>69847.731466666679</v>
      </c>
      <c r="H10">
        <v>73949.28547916669</v>
      </c>
      <c r="I10">
        <v>74967.213916666675</v>
      </c>
      <c r="J10">
        <v>70470.285166666654</v>
      </c>
      <c r="K10">
        <v>83741.774541666702</v>
      </c>
      <c r="L10">
        <v>67441.213239999968</v>
      </c>
      <c r="M10">
        <v>67865.222541666648</v>
      </c>
      <c r="N10">
        <v>76257.069729166629</v>
      </c>
      <c r="O10">
        <v>73374.342041666678</v>
      </c>
      <c r="P10">
        <v>104102.98812333336</v>
      </c>
      <c r="Q10">
        <v>75717.7418225</v>
      </c>
      <c r="R10">
        <v>65362.843236666668</v>
      </c>
      <c r="S10">
        <v>67644.025666666683</v>
      </c>
      <c r="T10">
        <v>67966.369747499979</v>
      </c>
      <c r="U10">
        <v>69536.156655000013</v>
      </c>
      <c r="V10">
        <v>73094.844666666701</v>
      </c>
      <c r="W10">
        <v>87160.827666666693</v>
      </c>
      <c r="X10">
        <v>75064.112916666694</v>
      </c>
      <c r="Y10">
        <v>70253.15625</v>
      </c>
      <c r="Z10">
        <v>71672.365120000002</v>
      </c>
      <c r="AA10">
        <v>68712.932666666689</v>
      </c>
      <c r="AB10">
        <v>72675.819541666657</v>
      </c>
      <c r="AC10">
        <v>73081.121874999983</v>
      </c>
      <c r="AD10">
        <v>69397.09679166667</v>
      </c>
      <c r="AE10">
        <v>76185.939971666638</v>
      </c>
      <c r="AF10">
        <v>71441.290166666658</v>
      </c>
      <c r="AG10">
        <v>72338.233416666684</v>
      </c>
      <c r="AH10">
        <v>73529.063041666654</v>
      </c>
      <c r="AI10">
        <v>98969.390999999931</v>
      </c>
      <c r="AJ10">
        <v>70702.757291666683</v>
      </c>
      <c r="AK10">
        <v>77778.020393333354</v>
      </c>
      <c r="AL10">
        <v>72135.580041666646</v>
      </c>
      <c r="AM10">
        <v>71904.77766666669</v>
      </c>
      <c r="AN10">
        <v>70940.741166666689</v>
      </c>
      <c r="AO10">
        <v>93136.766666666634</v>
      </c>
      <c r="AP10">
        <v>70506.01079166666</v>
      </c>
      <c r="AQ10">
        <v>71533.532041666651</v>
      </c>
      <c r="AR10">
        <v>72339.73572916667</v>
      </c>
      <c r="AS10">
        <v>71244.841041666659</v>
      </c>
      <c r="AT10">
        <v>72371.811226666687</v>
      </c>
      <c r="AU10">
        <v>91782.506291666679</v>
      </c>
      <c r="AV10">
        <v>74859.901510000069</v>
      </c>
      <c r="AW10">
        <v>69581.1867291667</v>
      </c>
      <c r="AX10">
        <v>69289.837041666658</v>
      </c>
    </row>
    <row r="11" spans="1:50" x14ac:dyDescent="0.25">
      <c r="A11">
        <v>71517.965916666668</v>
      </c>
      <c r="B11">
        <v>71970.640166666664</v>
      </c>
      <c r="C11">
        <v>65878.86141666671</v>
      </c>
      <c r="D11">
        <v>75079.393619999988</v>
      </c>
      <c r="E11">
        <v>69155.129166666666</v>
      </c>
      <c r="F11">
        <v>76295.577879999983</v>
      </c>
      <c r="G11">
        <v>69847.731466666679</v>
      </c>
      <c r="H11">
        <v>73519.416666666715</v>
      </c>
      <c r="I11">
        <v>74967.213916666675</v>
      </c>
      <c r="J11">
        <v>70470.285166666654</v>
      </c>
      <c r="K11">
        <v>83741.774541666702</v>
      </c>
      <c r="L11">
        <v>67441.213239999968</v>
      </c>
      <c r="M11">
        <v>67865.222541666648</v>
      </c>
      <c r="N11">
        <v>76257.069729166629</v>
      </c>
      <c r="O11">
        <v>73374.342041666678</v>
      </c>
      <c r="P11">
        <v>101025.67722666667</v>
      </c>
      <c r="Q11">
        <v>74517.011706666701</v>
      </c>
      <c r="R11">
        <v>65362.843236666668</v>
      </c>
      <c r="S11">
        <v>67644.025666666683</v>
      </c>
      <c r="T11">
        <v>67966.369747499979</v>
      </c>
      <c r="U11">
        <v>69536.156655000013</v>
      </c>
      <c r="V11">
        <v>73094.844666666701</v>
      </c>
      <c r="W11">
        <v>87160.827666666693</v>
      </c>
      <c r="X11">
        <v>75064.112916666694</v>
      </c>
      <c r="Y11">
        <v>70253.15625</v>
      </c>
      <c r="Z11">
        <v>71672.365120000002</v>
      </c>
      <c r="AA11">
        <v>67279.294604166673</v>
      </c>
      <c r="AB11">
        <v>72675.819541666657</v>
      </c>
      <c r="AC11">
        <v>73081.121874999983</v>
      </c>
      <c r="AD11">
        <v>69397.09679166667</v>
      </c>
      <c r="AE11">
        <v>75944.954041666671</v>
      </c>
      <c r="AF11">
        <v>71441.290166666658</v>
      </c>
      <c r="AG11">
        <v>71285.081666666651</v>
      </c>
      <c r="AH11">
        <v>73529.063041666654</v>
      </c>
      <c r="AI11">
        <v>98969.390999999931</v>
      </c>
      <c r="AJ11">
        <v>70702.757291666683</v>
      </c>
      <c r="AK11">
        <v>77778.020393333354</v>
      </c>
      <c r="AL11">
        <v>71387.02399999999</v>
      </c>
      <c r="AM11">
        <v>70282.600000000006</v>
      </c>
      <c r="AN11">
        <v>70940.741166666689</v>
      </c>
      <c r="AO11">
        <v>91996.904684166686</v>
      </c>
      <c r="AP11">
        <v>67787.789979166686</v>
      </c>
      <c r="AQ11">
        <v>71533.532041666651</v>
      </c>
      <c r="AR11">
        <v>72339.73572916667</v>
      </c>
      <c r="AS11">
        <v>71244.841041666659</v>
      </c>
      <c r="AT11">
        <v>72371.811226666687</v>
      </c>
      <c r="AU11">
        <v>91782.506291666679</v>
      </c>
      <c r="AV11">
        <v>73533.283166666719</v>
      </c>
      <c r="AW11">
        <v>69581.1867291667</v>
      </c>
      <c r="AX11">
        <v>69289.837041666658</v>
      </c>
    </row>
    <row r="12" spans="1:50" x14ac:dyDescent="0.25">
      <c r="A12">
        <v>71517.965916666668</v>
      </c>
      <c r="B12">
        <v>71970.640166666664</v>
      </c>
      <c r="C12">
        <v>65878.86141666671</v>
      </c>
      <c r="D12">
        <v>75079.393619999988</v>
      </c>
      <c r="E12">
        <v>69155.129166666666</v>
      </c>
      <c r="F12">
        <v>76295.577879999983</v>
      </c>
      <c r="G12">
        <v>69847.731466666679</v>
      </c>
      <c r="H12">
        <v>73519.416666666715</v>
      </c>
      <c r="I12">
        <v>74967.213916666675</v>
      </c>
      <c r="J12">
        <v>70470.285166666654</v>
      </c>
      <c r="K12">
        <v>78687.16216666672</v>
      </c>
      <c r="L12">
        <v>65287.367660000011</v>
      </c>
      <c r="M12">
        <v>67865.222541666648</v>
      </c>
      <c r="N12">
        <v>73520.132354166679</v>
      </c>
      <c r="O12">
        <v>73374.342041666678</v>
      </c>
      <c r="P12">
        <v>101025.67722666667</v>
      </c>
      <c r="Q12">
        <v>74517.011706666701</v>
      </c>
      <c r="R12">
        <v>65362.843236666668</v>
      </c>
      <c r="S12">
        <v>67644.025666666683</v>
      </c>
      <c r="T12">
        <v>67966.369747499979</v>
      </c>
      <c r="U12">
        <v>69446.078546666686</v>
      </c>
      <c r="V12">
        <v>73094.844666666701</v>
      </c>
      <c r="W12">
        <v>87160.827666666693</v>
      </c>
      <c r="X12">
        <v>75064.112916666694</v>
      </c>
      <c r="Y12">
        <v>70253.15625</v>
      </c>
      <c r="Z12">
        <v>71672.365120000002</v>
      </c>
      <c r="AA12">
        <v>67279.294604166673</v>
      </c>
      <c r="AB12">
        <v>69377.151729166697</v>
      </c>
      <c r="AC12">
        <v>71647.645746666676</v>
      </c>
      <c r="AD12">
        <v>69397.09679166667</v>
      </c>
      <c r="AE12">
        <v>71841.232041666663</v>
      </c>
      <c r="AF12">
        <v>71441.290166666658</v>
      </c>
      <c r="AG12">
        <v>69905.040479166666</v>
      </c>
      <c r="AH12">
        <v>69748.849791666711</v>
      </c>
      <c r="AI12">
        <v>98969.390999999931</v>
      </c>
      <c r="AJ12">
        <v>70702.757291666683</v>
      </c>
      <c r="AK12">
        <v>77778.020393333354</v>
      </c>
      <c r="AL12">
        <v>69055.721291666618</v>
      </c>
      <c r="AM12">
        <v>70282.600000000006</v>
      </c>
      <c r="AN12">
        <v>70940.741166666689</v>
      </c>
      <c r="AO12">
        <v>91996.904684166686</v>
      </c>
      <c r="AP12">
        <v>67787.789979166686</v>
      </c>
      <c r="AQ12">
        <v>71533.532041666651</v>
      </c>
      <c r="AR12">
        <v>72339.73572916667</v>
      </c>
      <c r="AS12">
        <v>71206.334916666659</v>
      </c>
      <c r="AT12">
        <v>72371.811226666687</v>
      </c>
      <c r="AU12">
        <v>91782.506291666679</v>
      </c>
      <c r="AV12">
        <v>72444.015964999984</v>
      </c>
      <c r="AW12">
        <v>69581.1867291667</v>
      </c>
      <c r="AX12">
        <v>69289.837041666658</v>
      </c>
    </row>
    <row r="14" spans="1:50" x14ac:dyDescent="0.25">
      <c r="A14">
        <f>MIN(_10iter10bees40foodx50[Test 1])</f>
        <v>71517.965916666668</v>
      </c>
      <c r="B14">
        <f>MIN(_10iter10bees40foodx50[Test 2])</f>
        <v>71970.640166666664</v>
      </c>
      <c r="C14">
        <f>MIN(_10iter10bees40foodx50[Test 3])</f>
        <v>65878.86141666671</v>
      </c>
      <c r="D14">
        <f>MIN(_10iter10bees40foodx50[Test 4])</f>
        <v>75079.393619999988</v>
      </c>
      <c r="E14">
        <f>MIN(_10iter10bees40foodx50[Test 5])</f>
        <v>69155.129166666666</v>
      </c>
      <c r="F14">
        <f>MIN(_10iter10bees40foodx50[Test 6])</f>
        <v>76295.577879999983</v>
      </c>
      <c r="G14">
        <f>MIN(_10iter10bees40foodx50[Test 7])</f>
        <v>69847.731466666679</v>
      </c>
      <c r="H14">
        <f>MIN(_10iter10bees40foodx50[Test 8])</f>
        <v>73519.416666666715</v>
      </c>
      <c r="I14">
        <f>MIN(_10iter10bees40foodx50[Test 9])</f>
        <v>74967.213916666675</v>
      </c>
      <c r="J14">
        <f>MIN(_10iter10bees40foodx50[Test 10])</f>
        <v>70470.285166666654</v>
      </c>
      <c r="K14">
        <f>MIN(_10iter10bees40foodx50[Test 11])</f>
        <v>78687.16216666672</v>
      </c>
      <c r="L14">
        <f>MIN(_10iter10bees40foodx50[Test 12])</f>
        <v>65287.367660000011</v>
      </c>
      <c r="M14">
        <f>MIN(_10iter10bees40foodx50[Test 13])</f>
        <v>67865.222541666648</v>
      </c>
      <c r="N14">
        <f>MIN(_10iter10bees40foodx50[Test 14])</f>
        <v>73520.132354166679</v>
      </c>
      <c r="O14">
        <f>MIN(_10iter10bees40foodx50[Test 15])</f>
        <v>73374.342041666678</v>
      </c>
      <c r="P14">
        <f>MIN(_10iter10bees40foodx50[Test 16])</f>
        <v>101025.67722666667</v>
      </c>
      <c r="Q14">
        <f>MIN(_10iter10bees40foodx50[Test 17])</f>
        <v>74517.011706666701</v>
      </c>
      <c r="R14">
        <f>MIN(_10iter10bees40foodx50[Test 18])</f>
        <v>65362.843236666668</v>
      </c>
      <c r="S14">
        <f>MIN(_10iter10bees40foodx50[Test 19])</f>
        <v>67644.025666666683</v>
      </c>
      <c r="T14">
        <f>MIN(_10iter10bees40foodx50[Test 20])</f>
        <v>67966.369747499979</v>
      </c>
      <c r="U14">
        <f>MIN(_10iter10bees40foodx50[Test 21])</f>
        <v>69446.078546666686</v>
      </c>
      <c r="V14">
        <f>MIN(_10iter10bees40foodx50[Test 22])</f>
        <v>73094.844666666701</v>
      </c>
      <c r="W14">
        <f>MIN(_10iter10bees40foodx50[Test 23])</f>
        <v>87160.827666666693</v>
      </c>
      <c r="X14">
        <f>MIN(_10iter10bees40foodx50[Test 24])</f>
        <v>75064.112916666694</v>
      </c>
      <c r="Y14">
        <f>MIN(_10iter10bees40foodx50[Test 25])</f>
        <v>70253.15625</v>
      </c>
      <c r="Z14">
        <f>MIN(_10iter10bees40foodx50[Test 26])</f>
        <v>71672.365120000002</v>
      </c>
      <c r="AA14">
        <f>MIN(_10iter10bees40foodx50[Test 27])</f>
        <v>67279.294604166673</v>
      </c>
      <c r="AB14">
        <f>MIN(_10iter10bees40foodx50[Test 28])</f>
        <v>69377.151729166697</v>
      </c>
      <c r="AC14">
        <f>MIN(_10iter10bees40foodx50[Test 29])</f>
        <v>71647.645746666676</v>
      </c>
      <c r="AD14">
        <f>MIN(_10iter10bees40foodx50[Test 30])</f>
        <v>69397.09679166667</v>
      </c>
      <c r="AE14">
        <f>MIN(_10iter10bees40foodx50[Test 31])</f>
        <v>71841.232041666663</v>
      </c>
      <c r="AF14">
        <f>MIN(_10iter10bees40foodx50[Test 32])</f>
        <v>71441.290166666658</v>
      </c>
      <c r="AG14">
        <f>MIN(_10iter10bees40foodx50[Test 33])</f>
        <v>69905.040479166666</v>
      </c>
      <c r="AH14">
        <f>MIN(_10iter10bees40foodx50[Test 34])</f>
        <v>69748.849791666711</v>
      </c>
      <c r="AI14">
        <f>MIN(_10iter10bees40foodx50[Test 35])</f>
        <v>98969.390999999931</v>
      </c>
      <c r="AJ14">
        <f>MIN(_10iter10bees40foodx50[Test 36])</f>
        <v>70702.757291666683</v>
      </c>
      <c r="AK14">
        <f>MIN(_10iter10bees40foodx50[Test 37])</f>
        <v>77778.020393333354</v>
      </c>
      <c r="AL14">
        <f>MIN(_10iter10bees40foodx50[Test 38])</f>
        <v>69055.721291666618</v>
      </c>
      <c r="AM14">
        <f>MIN(_10iter10bees40foodx50[Test 39])</f>
        <v>70282.600000000006</v>
      </c>
      <c r="AN14">
        <f>MIN(_10iter10bees40foodx50[Test 40])</f>
        <v>70940.741166666689</v>
      </c>
      <c r="AO14">
        <f>MIN(_10iter10bees40foodx50[Test 41])</f>
        <v>91996.904684166686</v>
      </c>
      <c r="AP14">
        <f>MIN(_10iter10bees40foodx50[Test 42])</f>
        <v>67787.789979166686</v>
      </c>
      <c r="AQ14">
        <f>MIN(_10iter10bees40foodx50[Test 43])</f>
        <v>71533.532041666651</v>
      </c>
      <c r="AR14">
        <f>MIN(_10iter10bees40foodx50[Test 44])</f>
        <v>72339.73572916667</v>
      </c>
      <c r="AS14">
        <f>MIN(_10iter10bees40foodx50[Test 45])</f>
        <v>71206.334916666659</v>
      </c>
      <c r="AT14">
        <f>MIN(_10iter10bees40foodx50[Test 46])</f>
        <v>72371.811226666687</v>
      </c>
      <c r="AU14">
        <f>MIN(_10iter10bees40foodx50[Test 47])</f>
        <v>91782.506291666679</v>
      </c>
      <c r="AV14">
        <f>MIN(_10iter10bees40foodx50[Test 48])</f>
        <v>72444.015964999984</v>
      </c>
      <c r="AW14">
        <f>MIN(_10iter10bees40foodx50[Test 49])</f>
        <v>69581.1867291667</v>
      </c>
      <c r="AX14">
        <f>MIN(_10iter10bees40foodx50[Test 50])</f>
        <v>69289.837041666658</v>
      </c>
    </row>
    <row r="16" spans="1:50" x14ac:dyDescent="0.25">
      <c r="A16">
        <f>STDEV(A14:AX14)</f>
        <v>7732.032265970448</v>
      </c>
      <c r="B16">
        <f>AVERAGE(A14:AX14)</f>
        <v>73386.884839949998</v>
      </c>
      <c r="D16">
        <f>MIN(A14:AX14)</f>
        <v>65287.367660000011</v>
      </c>
    </row>
    <row r="18" spans="1:1" x14ac:dyDescent="0.25">
      <c r="A18">
        <f>A16/B16</f>
        <v>0.10535986481553611</v>
      </c>
    </row>
    <row r="41" spans="1:1" x14ac:dyDescent="0.25">
      <c r="A41" t="s">
        <v>92</v>
      </c>
    </row>
    <row r="42" spans="1:1" x14ac:dyDescent="0.25">
      <c r="A42" t="s">
        <v>93</v>
      </c>
    </row>
    <row r="43" spans="1:1" x14ac:dyDescent="0.25">
      <c r="A43" t="s">
        <v>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B1C1-6A5D-40D8-9267-E5222BE292F5}">
  <dimension ref="A1:AX27"/>
  <sheetViews>
    <sheetView topLeftCell="A10" workbookViewId="0">
      <selection activeCell="F23" sqref="F23"/>
    </sheetView>
  </sheetViews>
  <sheetFormatPr defaultRowHeight="15" x14ac:dyDescent="0.25"/>
  <cols>
    <col min="1" max="50" width="11.8554687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84752.702729166689</v>
      </c>
      <c r="B2">
        <v>125960.96672916657</v>
      </c>
      <c r="C2">
        <v>133239.54399999997</v>
      </c>
      <c r="D2">
        <v>113949.35833333341</v>
      </c>
      <c r="E2">
        <v>103948.07562499995</v>
      </c>
      <c r="F2">
        <v>104941.45435416669</v>
      </c>
      <c r="G2">
        <v>105985.67354166663</v>
      </c>
      <c r="H2">
        <v>139985.39691666674</v>
      </c>
      <c r="I2">
        <v>100529.48333333329</v>
      </c>
      <c r="J2">
        <v>121459.89516666664</v>
      </c>
      <c r="K2">
        <v>110664.6576875</v>
      </c>
      <c r="L2">
        <v>94730.976354166691</v>
      </c>
      <c r="M2">
        <v>87454.854000000021</v>
      </c>
      <c r="N2">
        <v>102036.1145</v>
      </c>
      <c r="O2">
        <v>126193.36875000001</v>
      </c>
      <c r="P2">
        <v>140423.37499999994</v>
      </c>
      <c r="Q2">
        <v>126074.33124999999</v>
      </c>
      <c r="R2">
        <v>84578.664791666597</v>
      </c>
      <c r="S2">
        <v>72639.240624999991</v>
      </c>
      <c r="T2">
        <v>123587.77054166664</v>
      </c>
      <c r="U2">
        <v>86315.398541666713</v>
      </c>
      <c r="V2">
        <v>75639.541729166653</v>
      </c>
      <c r="W2">
        <v>114945.79649999997</v>
      </c>
      <c r="X2">
        <v>100863.22660416666</v>
      </c>
      <c r="Y2">
        <v>116057.55629166668</v>
      </c>
      <c r="Z2">
        <v>95524.200000000026</v>
      </c>
      <c r="AA2">
        <v>123732.40200000002</v>
      </c>
      <c r="AB2">
        <v>111461.87708333338</v>
      </c>
      <c r="AC2">
        <v>141511.23066666664</v>
      </c>
      <c r="AD2">
        <v>118433.90966666669</v>
      </c>
      <c r="AE2">
        <v>92478.340625000012</v>
      </c>
      <c r="AF2">
        <v>89520.41666666657</v>
      </c>
      <c r="AG2">
        <v>82535.176229166682</v>
      </c>
      <c r="AH2">
        <v>114343.35999999996</v>
      </c>
      <c r="AI2">
        <v>100874.95341666667</v>
      </c>
      <c r="AJ2">
        <v>78336.47791666667</v>
      </c>
      <c r="AK2">
        <v>107818.29104166667</v>
      </c>
      <c r="AL2">
        <v>83822.65625</v>
      </c>
      <c r="AM2">
        <v>84189.405666666658</v>
      </c>
      <c r="AN2">
        <v>126552.26874999997</v>
      </c>
      <c r="AO2">
        <v>77030.140666666673</v>
      </c>
      <c r="AP2">
        <v>80294.879166666695</v>
      </c>
      <c r="AQ2">
        <v>110729.63100000008</v>
      </c>
      <c r="AR2">
        <v>107577.13716666667</v>
      </c>
      <c r="AS2">
        <v>110056.09797916666</v>
      </c>
      <c r="AT2">
        <v>125921.06808333333</v>
      </c>
      <c r="AU2">
        <v>95973.126666666663</v>
      </c>
      <c r="AV2">
        <v>113923.54766666669</v>
      </c>
      <c r="AW2">
        <v>90570.46875</v>
      </c>
      <c r="AX2">
        <v>128635.88066666668</v>
      </c>
    </row>
    <row r="3" spans="1:50" x14ac:dyDescent="0.25">
      <c r="A3">
        <v>82039.83679166669</v>
      </c>
      <c r="B3">
        <v>81364.827541666658</v>
      </c>
      <c r="C3">
        <v>121104.03829166663</v>
      </c>
      <c r="D3">
        <v>109789.41666666645</v>
      </c>
      <c r="E3">
        <v>103948.07562499995</v>
      </c>
      <c r="F3">
        <v>99247.881249999977</v>
      </c>
      <c r="G3">
        <v>102759.63116666667</v>
      </c>
      <c r="H3">
        <v>115609.66666666644</v>
      </c>
      <c r="I3">
        <v>92376.308979166672</v>
      </c>
      <c r="J3">
        <v>117376.093695</v>
      </c>
      <c r="K3">
        <v>110664.6576875</v>
      </c>
      <c r="L3">
        <v>90281.815291666659</v>
      </c>
      <c r="M3">
        <v>87454.854000000021</v>
      </c>
      <c r="N3">
        <v>102036.1145</v>
      </c>
      <c r="O3">
        <v>82339.397512499971</v>
      </c>
      <c r="P3">
        <v>111585.19941666666</v>
      </c>
      <c r="Q3">
        <v>125176.1656666667</v>
      </c>
      <c r="R3">
        <v>76062.048291666666</v>
      </c>
      <c r="S3">
        <v>70169.06690666666</v>
      </c>
      <c r="T3">
        <v>88714.503124999988</v>
      </c>
      <c r="U3">
        <v>86315.398541666713</v>
      </c>
      <c r="V3">
        <v>73176.005791666699</v>
      </c>
      <c r="W3">
        <v>96922.006959999999</v>
      </c>
      <c r="X3">
        <v>71918.498999999982</v>
      </c>
      <c r="Y3">
        <v>77078.670239999978</v>
      </c>
      <c r="Z3">
        <v>95048.516791666625</v>
      </c>
      <c r="AA3">
        <v>123732.40200000002</v>
      </c>
      <c r="AB3">
        <v>100401.54374999997</v>
      </c>
      <c r="AC3">
        <v>103447.15854166669</v>
      </c>
      <c r="AD3">
        <v>85206.734926666642</v>
      </c>
      <c r="AE3">
        <v>81555.668346666629</v>
      </c>
      <c r="AF3">
        <v>89520.41666666657</v>
      </c>
      <c r="AG3">
        <v>82535.176229166682</v>
      </c>
      <c r="AH3">
        <v>114343.35999999996</v>
      </c>
      <c r="AI3">
        <v>95998.693666666673</v>
      </c>
      <c r="AJ3">
        <v>78336.47791666667</v>
      </c>
      <c r="AK3">
        <v>90121.157875000004</v>
      </c>
      <c r="AL3">
        <v>78937.737104166707</v>
      </c>
      <c r="AM3">
        <v>84189.405666666658</v>
      </c>
      <c r="AN3">
        <v>126552.26874999997</v>
      </c>
      <c r="AO3">
        <v>76885.132166666619</v>
      </c>
      <c r="AP3">
        <v>69511.154166666674</v>
      </c>
      <c r="AQ3">
        <v>99983.045249999966</v>
      </c>
      <c r="AR3">
        <v>107577.13716666667</v>
      </c>
      <c r="AS3">
        <v>87204.520312500012</v>
      </c>
      <c r="AT3">
        <v>122630.93586499998</v>
      </c>
      <c r="AU3">
        <v>74725.467916666705</v>
      </c>
      <c r="AV3">
        <v>109076.04347916668</v>
      </c>
      <c r="AW3">
        <v>77321.644930000024</v>
      </c>
      <c r="AX3">
        <v>73826.853036666682</v>
      </c>
    </row>
    <row r="4" spans="1:50" x14ac:dyDescent="0.25">
      <c r="A4">
        <v>79708.281357500004</v>
      </c>
      <c r="B4">
        <v>81364.827541666658</v>
      </c>
      <c r="C4">
        <v>110223.84529166664</v>
      </c>
      <c r="D4">
        <v>98746.958333333299</v>
      </c>
      <c r="E4">
        <v>103948.07562499995</v>
      </c>
      <c r="F4">
        <v>79965.341666666645</v>
      </c>
      <c r="G4">
        <v>85861.403416666668</v>
      </c>
      <c r="H4">
        <v>115609.66666666644</v>
      </c>
      <c r="I4">
        <v>85983.082666666684</v>
      </c>
      <c r="J4">
        <v>93693.824008333366</v>
      </c>
      <c r="K4">
        <v>110664.6576875</v>
      </c>
      <c r="L4">
        <v>86506.853166666668</v>
      </c>
      <c r="M4">
        <v>87454.854000000021</v>
      </c>
      <c r="N4">
        <v>95474.189890000009</v>
      </c>
      <c r="O4">
        <v>73524.474541666685</v>
      </c>
      <c r="P4">
        <v>89910.959333333347</v>
      </c>
      <c r="Q4">
        <v>117502.04</v>
      </c>
      <c r="R4">
        <v>73545.687999999995</v>
      </c>
      <c r="S4">
        <v>70169.06690666666</v>
      </c>
      <c r="T4">
        <v>88714.503124999988</v>
      </c>
      <c r="U4">
        <v>86245.604604166554</v>
      </c>
      <c r="V4">
        <v>73176.005791666699</v>
      </c>
      <c r="W4">
        <v>96922.006959999999</v>
      </c>
      <c r="X4">
        <v>71823.577500000014</v>
      </c>
      <c r="Y4">
        <v>77078.670239999978</v>
      </c>
      <c r="Z4">
        <v>88373.354126666585</v>
      </c>
      <c r="AA4">
        <v>89236.744354166687</v>
      </c>
      <c r="AB4">
        <v>79272.398479166659</v>
      </c>
      <c r="AC4">
        <v>103274.93536666663</v>
      </c>
      <c r="AD4">
        <v>82191.169791666674</v>
      </c>
      <c r="AE4">
        <v>79263.661840000059</v>
      </c>
      <c r="AF4">
        <v>87628.104166666613</v>
      </c>
      <c r="AG4">
        <v>77699.916666666672</v>
      </c>
      <c r="AH4">
        <v>114343.35999999996</v>
      </c>
      <c r="AI4">
        <v>88461.145795000033</v>
      </c>
      <c r="AJ4">
        <v>78336.47791666667</v>
      </c>
      <c r="AK4">
        <v>90121.157875000004</v>
      </c>
      <c r="AL4">
        <v>78937.737104166707</v>
      </c>
      <c r="AM4">
        <v>73013.916666666715</v>
      </c>
      <c r="AN4">
        <v>126552.26874999997</v>
      </c>
      <c r="AO4">
        <v>76885.132166666619</v>
      </c>
      <c r="AP4">
        <v>69511.154166666674</v>
      </c>
      <c r="AQ4">
        <v>99527.971666666621</v>
      </c>
      <c r="AR4">
        <v>83827.891906666686</v>
      </c>
      <c r="AS4">
        <v>78129.820791666687</v>
      </c>
      <c r="AT4">
        <v>92344.988291666727</v>
      </c>
      <c r="AU4">
        <v>69332.867791666678</v>
      </c>
      <c r="AV4">
        <v>89514.824104166633</v>
      </c>
      <c r="AW4">
        <v>77321.644930000024</v>
      </c>
      <c r="AX4">
        <v>73826.853036666682</v>
      </c>
    </row>
    <row r="5" spans="1:50" x14ac:dyDescent="0.25">
      <c r="A5">
        <v>72353.538586666647</v>
      </c>
      <c r="B5">
        <v>77102.83808250002</v>
      </c>
      <c r="C5">
        <v>86895.34867500003</v>
      </c>
      <c r="D5">
        <v>79571.332291666709</v>
      </c>
      <c r="E5">
        <v>79322.242256666723</v>
      </c>
      <c r="F5">
        <v>79400.215291666696</v>
      </c>
      <c r="G5">
        <v>81050.485404999985</v>
      </c>
      <c r="H5">
        <v>115609.66666666644</v>
      </c>
      <c r="I5">
        <v>69999.71842666663</v>
      </c>
      <c r="J5">
        <v>93693.824008333366</v>
      </c>
      <c r="K5">
        <v>106065.16666666648</v>
      </c>
      <c r="L5">
        <v>80540.017706666651</v>
      </c>
      <c r="M5">
        <v>87454.854000000021</v>
      </c>
      <c r="N5">
        <v>72094.297969999941</v>
      </c>
      <c r="O5">
        <v>73524.474541666685</v>
      </c>
      <c r="P5">
        <v>78402.262166666609</v>
      </c>
      <c r="Q5">
        <v>96192.793666666723</v>
      </c>
      <c r="R5">
        <v>73545.687999999995</v>
      </c>
      <c r="S5">
        <v>70169.06690666666</v>
      </c>
      <c r="T5">
        <v>78878.047999999966</v>
      </c>
      <c r="U5">
        <v>80680.07285416669</v>
      </c>
      <c r="V5">
        <v>73176.005791666699</v>
      </c>
      <c r="W5">
        <v>86899.245833333349</v>
      </c>
      <c r="X5">
        <v>71823.577500000014</v>
      </c>
      <c r="Y5">
        <v>77078.670239999978</v>
      </c>
      <c r="Z5">
        <v>76216.991999999955</v>
      </c>
      <c r="AA5">
        <v>89236.744354166687</v>
      </c>
      <c r="AB5">
        <v>79272.398479166659</v>
      </c>
      <c r="AC5">
        <v>81860.233613333359</v>
      </c>
      <c r="AD5">
        <v>82191.169791666674</v>
      </c>
      <c r="AE5">
        <v>79263.661840000059</v>
      </c>
      <c r="AF5">
        <v>82982.213027500038</v>
      </c>
      <c r="AG5">
        <v>75308.410956666674</v>
      </c>
      <c r="AH5">
        <v>110940.11104166669</v>
      </c>
      <c r="AI5">
        <v>86592.818300000028</v>
      </c>
      <c r="AJ5">
        <v>75269.358746666621</v>
      </c>
      <c r="AK5">
        <v>76853.68816666666</v>
      </c>
      <c r="AL5">
        <v>78937.737104166707</v>
      </c>
      <c r="AM5">
        <v>73013.916666666715</v>
      </c>
      <c r="AN5">
        <v>121253.70579166661</v>
      </c>
      <c r="AO5">
        <v>76885.132166666619</v>
      </c>
      <c r="AP5">
        <v>69511.154166666674</v>
      </c>
      <c r="AQ5">
        <v>95216.258333333302</v>
      </c>
      <c r="AR5">
        <v>81439.132526666654</v>
      </c>
      <c r="AS5">
        <v>71276.091840000023</v>
      </c>
      <c r="AT5">
        <v>92344.988291666727</v>
      </c>
      <c r="AU5">
        <v>69332.867791666678</v>
      </c>
      <c r="AV5">
        <v>89514.824104166633</v>
      </c>
      <c r="AW5">
        <v>77321.644930000024</v>
      </c>
      <c r="AX5">
        <v>73826.853036666682</v>
      </c>
    </row>
    <row r="6" spans="1:50" x14ac:dyDescent="0.25">
      <c r="A6">
        <v>72353.538586666647</v>
      </c>
      <c r="B6">
        <v>74040.400729166664</v>
      </c>
      <c r="C6">
        <v>86895.34867500003</v>
      </c>
      <c r="D6">
        <v>76565.987291666723</v>
      </c>
      <c r="E6">
        <v>79322.242256666723</v>
      </c>
      <c r="F6">
        <v>79400.215291666696</v>
      </c>
      <c r="G6">
        <v>80694.123041666695</v>
      </c>
      <c r="H6">
        <v>115609.66666666644</v>
      </c>
      <c r="I6">
        <v>69999.71842666663</v>
      </c>
      <c r="J6">
        <v>68370.166666666773</v>
      </c>
      <c r="K6">
        <v>106065.16666666648</v>
      </c>
      <c r="L6">
        <v>73530.575999999986</v>
      </c>
      <c r="M6">
        <v>83451.96585416657</v>
      </c>
      <c r="N6">
        <v>69998.894459999996</v>
      </c>
      <c r="O6">
        <v>73524.474541666685</v>
      </c>
      <c r="P6">
        <v>72965.632791666678</v>
      </c>
      <c r="Q6">
        <v>96192.793666666723</v>
      </c>
      <c r="R6">
        <v>73545.687999999995</v>
      </c>
      <c r="S6">
        <v>70169.06690666666</v>
      </c>
      <c r="T6">
        <v>77364.644733333349</v>
      </c>
      <c r="U6">
        <v>76087.999999999971</v>
      </c>
      <c r="V6">
        <v>73176.005791666699</v>
      </c>
      <c r="W6">
        <v>86899.245833333349</v>
      </c>
      <c r="X6">
        <v>69881.166666666744</v>
      </c>
      <c r="Y6">
        <v>77078.670239999978</v>
      </c>
      <c r="Z6">
        <v>76216.991999999955</v>
      </c>
      <c r="AA6">
        <v>89236.744354166687</v>
      </c>
      <c r="AB6">
        <v>72724.631999999998</v>
      </c>
      <c r="AC6">
        <v>77142.497791666727</v>
      </c>
      <c r="AD6">
        <v>73638.14310166669</v>
      </c>
      <c r="AE6">
        <v>74628.146916666679</v>
      </c>
      <c r="AF6">
        <v>69007.51999999999</v>
      </c>
      <c r="AG6">
        <v>75263.740736666659</v>
      </c>
      <c r="AH6">
        <v>110940.11104166669</v>
      </c>
      <c r="AI6">
        <v>77434.240479166649</v>
      </c>
      <c r="AJ6">
        <v>75269.358746666621</v>
      </c>
      <c r="AK6">
        <v>73252.548479166682</v>
      </c>
      <c r="AL6">
        <v>74475.419541666677</v>
      </c>
      <c r="AM6">
        <v>73013.916666666715</v>
      </c>
      <c r="AN6">
        <v>113592.13152499996</v>
      </c>
      <c r="AO6">
        <v>72682.240875000018</v>
      </c>
      <c r="AP6">
        <v>69511.154166666674</v>
      </c>
      <c r="AQ6">
        <v>95216.258333333302</v>
      </c>
      <c r="AR6">
        <v>79429.936479166572</v>
      </c>
      <c r="AS6">
        <v>69587.009259166676</v>
      </c>
      <c r="AT6">
        <v>84470.122166666682</v>
      </c>
      <c r="AU6">
        <v>66712.666749999946</v>
      </c>
      <c r="AV6">
        <v>85017.054291666645</v>
      </c>
      <c r="AW6">
        <v>75539.492776666681</v>
      </c>
      <c r="AX6">
        <v>73826.853036666682</v>
      </c>
    </row>
    <row r="7" spans="1:50" x14ac:dyDescent="0.25">
      <c r="A7">
        <v>72353.538586666647</v>
      </c>
      <c r="B7">
        <v>74040.400729166664</v>
      </c>
      <c r="C7">
        <v>86895.34867500003</v>
      </c>
      <c r="D7">
        <v>76565.987291666723</v>
      </c>
      <c r="E7">
        <v>78146.577367499995</v>
      </c>
      <c r="F7">
        <v>79400.215291666696</v>
      </c>
      <c r="G7">
        <v>73663.919416666686</v>
      </c>
      <c r="H7">
        <v>115609.66666666644</v>
      </c>
      <c r="I7">
        <v>69999.71842666663</v>
      </c>
      <c r="J7">
        <v>68370.166666666773</v>
      </c>
      <c r="K7">
        <v>106065.16666666648</v>
      </c>
      <c r="L7">
        <v>73131.46847916668</v>
      </c>
      <c r="M7">
        <v>72407.297291666706</v>
      </c>
      <c r="N7">
        <v>69998.894459999996</v>
      </c>
      <c r="O7">
        <v>73524.474541666685</v>
      </c>
      <c r="P7">
        <v>72965.632791666678</v>
      </c>
      <c r="Q7">
        <v>91901.678541666668</v>
      </c>
      <c r="R7">
        <v>72521.37335416663</v>
      </c>
      <c r="S7">
        <v>70169.06690666666</v>
      </c>
      <c r="T7">
        <v>76610.512541666641</v>
      </c>
      <c r="U7">
        <v>76087.999999999971</v>
      </c>
      <c r="V7">
        <v>73176.005791666699</v>
      </c>
      <c r="W7">
        <v>79053.456186666663</v>
      </c>
      <c r="X7">
        <v>69881.166666666744</v>
      </c>
      <c r="Y7">
        <v>77078.670239999978</v>
      </c>
      <c r="Z7">
        <v>72308.771539166686</v>
      </c>
      <c r="AA7">
        <v>80966.909839166634</v>
      </c>
      <c r="AB7">
        <v>72724.631999999998</v>
      </c>
      <c r="AC7">
        <v>77142.497791666727</v>
      </c>
      <c r="AD7">
        <v>70849.550541666686</v>
      </c>
      <c r="AE7">
        <v>74628.146916666679</v>
      </c>
      <c r="AF7">
        <v>69007.51999999999</v>
      </c>
      <c r="AG7">
        <v>75263.740736666659</v>
      </c>
      <c r="AH7">
        <v>105854.54278666664</v>
      </c>
      <c r="AI7">
        <v>77434.240479166649</v>
      </c>
      <c r="AJ7">
        <v>75269.358746666621</v>
      </c>
      <c r="AK7">
        <v>72367.795306666638</v>
      </c>
      <c r="AL7">
        <v>74475.419541666677</v>
      </c>
      <c r="AM7">
        <v>73013.916666666715</v>
      </c>
      <c r="AN7">
        <v>109796.31005499995</v>
      </c>
      <c r="AO7">
        <v>72682.240875000018</v>
      </c>
      <c r="AP7">
        <v>69511.154166666674</v>
      </c>
      <c r="AQ7">
        <v>95216.258333333302</v>
      </c>
      <c r="AR7">
        <v>78380.124791666662</v>
      </c>
      <c r="AS7">
        <v>69587.009259166676</v>
      </c>
      <c r="AT7">
        <v>75640.182180000018</v>
      </c>
      <c r="AU7">
        <v>66712.666749999946</v>
      </c>
      <c r="AV7">
        <v>81748.864791666652</v>
      </c>
      <c r="AW7">
        <v>74826.971854166695</v>
      </c>
      <c r="AX7">
        <v>72723.849416666664</v>
      </c>
    </row>
    <row r="8" spans="1:50" x14ac:dyDescent="0.25">
      <c r="A8">
        <v>66060.173880000031</v>
      </c>
      <c r="B8">
        <v>74040.400729166664</v>
      </c>
      <c r="C8">
        <v>76112.135999999984</v>
      </c>
      <c r="D8">
        <v>74861.47291666668</v>
      </c>
      <c r="E8">
        <v>78146.577367499995</v>
      </c>
      <c r="F8">
        <v>77495.716666666631</v>
      </c>
      <c r="G8">
        <v>73663.919416666686</v>
      </c>
      <c r="H8">
        <v>106698.15166916662</v>
      </c>
      <c r="I8">
        <v>69999.71842666663</v>
      </c>
      <c r="J8">
        <v>68370.166666666773</v>
      </c>
      <c r="K8">
        <v>91884.580965000016</v>
      </c>
      <c r="L8">
        <v>73131.46847916668</v>
      </c>
      <c r="M8">
        <v>68577.997930000041</v>
      </c>
      <c r="N8">
        <v>69318.789734166668</v>
      </c>
      <c r="O8">
        <v>73524.474541666685</v>
      </c>
      <c r="P8">
        <v>72965.632791666678</v>
      </c>
      <c r="Q8">
        <v>91769.184666666668</v>
      </c>
      <c r="R8">
        <v>72521.37335416663</v>
      </c>
      <c r="S8">
        <v>68866.222039166663</v>
      </c>
      <c r="T8">
        <v>74811.817927499986</v>
      </c>
      <c r="U8">
        <v>76087.999999999971</v>
      </c>
      <c r="V8">
        <v>73176.005791666699</v>
      </c>
      <c r="W8">
        <v>69912.638384999998</v>
      </c>
      <c r="X8">
        <v>69881.166666666744</v>
      </c>
      <c r="Y8">
        <v>76840.176666666637</v>
      </c>
      <c r="Z8">
        <v>72308.771539166686</v>
      </c>
      <c r="AA8">
        <v>74788.664880000026</v>
      </c>
      <c r="AB8">
        <v>72724.631999999998</v>
      </c>
      <c r="AC8">
        <v>73743.175109999938</v>
      </c>
      <c r="AD8">
        <v>70849.550541666686</v>
      </c>
      <c r="AE8">
        <v>74628.146916666679</v>
      </c>
      <c r="AF8">
        <v>69007.51999999999</v>
      </c>
      <c r="AG8">
        <v>75263.740736666659</v>
      </c>
      <c r="AH8">
        <v>105854.54278666664</v>
      </c>
      <c r="AI8">
        <v>77434.240479166649</v>
      </c>
      <c r="AJ8">
        <v>71106.979166666657</v>
      </c>
      <c r="AK8">
        <v>72367.795306666638</v>
      </c>
      <c r="AL8">
        <v>74475.419541666677</v>
      </c>
      <c r="AM8">
        <v>73013.916666666715</v>
      </c>
      <c r="AN8">
        <v>109796.31005499995</v>
      </c>
      <c r="AO8">
        <v>72682.240875000018</v>
      </c>
      <c r="AP8">
        <v>68464.279166666674</v>
      </c>
      <c r="AQ8">
        <v>79977.887466666667</v>
      </c>
      <c r="AR8">
        <v>72941.282041666636</v>
      </c>
      <c r="AS8">
        <v>69587.009259166676</v>
      </c>
      <c r="AT8">
        <v>75640.182180000018</v>
      </c>
      <c r="AU8">
        <v>66712.666749999946</v>
      </c>
      <c r="AV8">
        <v>79039.046109999952</v>
      </c>
      <c r="AW8">
        <v>74266.551755000008</v>
      </c>
      <c r="AX8">
        <v>72723.849416666664</v>
      </c>
    </row>
    <row r="9" spans="1:50" x14ac:dyDescent="0.25">
      <c r="A9">
        <v>66060.173880000031</v>
      </c>
      <c r="B9">
        <v>72899.509256666686</v>
      </c>
      <c r="C9">
        <v>75074.080169999972</v>
      </c>
      <c r="D9">
        <v>74861.47291666668</v>
      </c>
      <c r="E9">
        <v>70078.691486666678</v>
      </c>
      <c r="F9">
        <v>73856.867166666663</v>
      </c>
      <c r="G9">
        <v>72579.290171666697</v>
      </c>
      <c r="H9">
        <v>101619.51434666669</v>
      </c>
      <c r="I9">
        <v>69999.71842666663</v>
      </c>
      <c r="J9">
        <v>68370.166666666773</v>
      </c>
      <c r="K9">
        <v>90872.356791666665</v>
      </c>
      <c r="L9">
        <v>73131.46847916668</v>
      </c>
      <c r="M9">
        <v>68577.997930000041</v>
      </c>
      <c r="N9">
        <v>69318.789734166668</v>
      </c>
      <c r="O9">
        <v>73524.474541666685</v>
      </c>
      <c r="P9">
        <v>72965.632791666678</v>
      </c>
      <c r="Q9">
        <v>91769.184666666668</v>
      </c>
      <c r="R9">
        <v>72181.871791666679</v>
      </c>
      <c r="S9">
        <v>68866.222039166663</v>
      </c>
      <c r="T9">
        <v>71578.621866666654</v>
      </c>
      <c r="U9">
        <v>76087.999999999971</v>
      </c>
      <c r="V9">
        <v>72345.716166666651</v>
      </c>
      <c r="W9">
        <v>69912.638384999998</v>
      </c>
      <c r="X9">
        <v>69881.166666666744</v>
      </c>
      <c r="Y9">
        <v>71420.041239999991</v>
      </c>
      <c r="Z9">
        <v>72308.771539166686</v>
      </c>
      <c r="AA9">
        <v>74687.466186666643</v>
      </c>
      <c r="AB9">
        <v>72724.631999999998</v>
      </c>
      <c r="AC9">
        <v>73743.175109999938</v>
      </c>
      <c r="AD9">
        <v>70849.550541666686</v>
      </c>
      <c r="AE9">
        <v>74628.146916666679</v>
      </c>
      <c r="AF9">
        <v>69007.51999999999</v>
      </c>
      <c r="AG9">
        <v>75120.937104166645</v>
      </c>
      <c r="AH9">
        <v>105854.54278666664</v>
      </c>
      <c r="AI9">
        <v>76130.060291666698</v>
      </c>
      <c r="AJ9">
        <v>71106.979166666657</v>
      </c>
      <c r="AK9">
        <v>72141.913041666659</v>
      </c>
      <c r="AL9">
        <v>72388.962416666662</v>
      </c>
      <c r="AM9">
        <v>73013.916666666715</v>
      </c>
      <c r="AN9">
        <v>108208.04999999997</v>
      </c>
      <c r="AO9">
        <v>72682.240875000018</v>
      </c>
      <c r="AP9">
        <v>68464.279166666674</v>
      </c>
      <c r="AQ9">
        <v>79977.887466666667</v>
      </c>
      <c r="AR9">
        <v>72941.282041666636</v>
      </c>
      <c r="AS9">
        <v>69587.009259166676</v>
      </c>
      <c r="AT9">
        <v>75640.182180000018</v>
      </c>
      <c r="AU9">
        <v>66712.666749999946</v>
      </c>
      <c r="AV9">
        <v>71628.801539999971</v>
      </c>
      <c r="AW9">
        <v>70444.358333333395</v>
      </c>
      <c r="AX9">
        <v>72723.849416666664</v>
      </c>
    </row>
    <row r="10" spans="1:50" x14ac:dyDescent="0.25">
      <c r="A10">
        <v>66060.173880000031</v>
      </c>
      <c r="B10">
        <v>65968.928700000004</v>
      </c>
      <c r="C10">
        <v>74672.427546666673</v>
      </c>
      <c r="D10">
        <v>74861.47291666668</v>
      </c>
      <c r="E10">
        <v>70078.691486666678</v>
      </c>
      <c r="F10">
        <v>73508.383333333331</v>
      </c>
      <c r="G10">
        <v>72579.290171666697</v>
      </c>
      <c r="H10">
        <v>101619.51434666669</v>
      </c>
      <c r="I10">
        <v>68794.782106666651</v>
      </c>
      <c r="J10">
        <v>68370.166666666773</v>
      </c>
      <c r="K10">
        <v>90872.356791666665</v>
      </c>
      <c r="L10">
        <v>73131.46847916668</v>
      </c>
      <c r="M10">
        <v>68577.997930000041</v>
      </c>
      <c r="N10">
        <v>69318.789734166668</v>
      </c>
      <c r="O10">
        <v>72496.265541666638</v>
      </c>
      <c r="P10">
        <v>72552.861416666667</v>
      </c>
      <c r="Q10">
        <v>89899.282666666681</v>
      </c>
      <c r="R10">
        <v>72181.871791666679</v>
      </c>
      <c r="S10">
        <v>68523.016791666654</v>
      </c>
      <c r="T10">
        <v>71578.621866666654</v>
      </c>
      <c r="U10">
        <v>76087.999999999971</v>
      </c>
      <c r="V10">
        <v>72345.716166666651</v>
      </c>
      <c r="W10">
        <v>69912.638384999998</v>
      </c>
      <c r="X10">
        <v>69881.166666666744</v>
      </c>
      <c r="Y10">
        <v>71420.041239999991</v>
      </c>
      <c r="Z10">
        <v>72308.771539166686</v>
      </c>
      <c r="AA10">
        <v>73098.267839999986</v>
      </c>
      <c r="AB10">
        <v>72724.631999999998</v>
      </c>
      <c r="AC10">
        <v>73743.175109999938</v>
      </c>
      <c r="AD10">
        <v>70849.550541666686</v>
      </c>
      <c r="AE10">
        <v>69787.994666666636</v>
      </c>
      <c r="AF10">
        <v>69007.51999999999</v>
      </c>
      <c r="AG10">
        <v>75120.937104166645</v>
      </c>
      <c r="AH10">
        <v>105854.54278666664</v>
      </c>
      <c r="AI10">
        <v>76130.060291666698</v>
      </c>
      <c r="AJ10">
        <v>66751.451416666649</v>
      </c>
      <c r="AK10">
        <v>72141.913041666659</v>
      </c>
      <c r="AL10">
        <v>72388.962416666662</v>
      </c>
      <c r="AM10">
        <v>73013.916666666715</v>
      </c>
      <c r="AN10">
        <v>108208.04999999997</v>
      </c>
      <c r="AO10">
        <v>72682.240875000018</v>
      </c>
      <c r="AP10">
        <v>68464.279166666674</v>
      </c>
      <c r="AQ10">
        <v>79977.887466666667</v>
      </c>
      <c r="AR10">
        <v>72242.06541666665</v>
      </c>
      <c r="AS10">
        <v>69587.009259166676</v>
      </c>
      <c r="AT10">
        <v>75640.182180000018</v>
      </c>
      <c r="AU10">
        <v>66712.666749999946</v>
      </c>
      <c r="AV10">
        <v>71628.801539999971</v>
      </c>
      <c r="AW10">
        <v>70444.358333333395</v>
      </c>
      <c r="AX10">
        <v>72548.263726666642</v>
      </c>
    </row>
    <row r="11" spans="1:50" x14ac:dyDescent="0.25">
      <c r="A11">
        <v>66060.173880000031</v>
      </c>
      <c r="B11">
        <v>65968.928700000004</v>
      </c>
      <c r="C11">
        <v>73567.162839999961</v>
      </c>
      <c r="D11">
        <v>73644.856103333339</v>
      </c>
      <c r="E11">
        <v>70078.691486666678</v>
      </c>
      <c r="F11">
        <v>68710.711889999991</v>
      </c>
      <c r="G11">
        <v>70042.693210000012</v>
      </c>
      <c r="H11">
        <v>99761.726020000002</v>
      </c>
      <c r="I11">
        <v>68794.782106666651</v>
      </c>
      <c r="J11">
        <v>68370.166666666773</v>
      </c>
      <c r="K11">
        <v>90872.356791666665</v>
      </c>
      <c r="L11">
        <v>73131.46847916668</v>
      </c>
      <c r="M11">
        <v>68577.997930000041</v>
      </c>
      <c r="N11">
        <v>69318.789734166668</v>
      </c>
      <c r="O11">
        <v>72496.265541666638</v>
      </c>
      <c r="P11">
        <v>72552.861416666667</v>
      </c>
      <c r="Q11">
        <v>84939.676166666643</v>
      </c>
      <c r="R11">
        <v>68903.57429166665</v>
      </c>
      <c r="S11">
        <v>68523.016791666654</v>
      </c>
      <c r="T11">
        <v>71578.621866666654</v>
      </c>
      <c r="U11">
        <v>76087.999999999971</v>
      </c>
      <c r="V11">
        <v>72345.716166666651</v>
      </c>
      <c r="W11">
        <v>69912.638384999998</v>
      </c>
      <c r="X11">
        <v>69881.166666666744</v>
      </c>
      <c r="Y11">
        <v>69771.035199999926</v>
      </c>
      <c r="Z11">
        <v>71024.818166666708</v>
      </c>
      <c r="AA11">
        <v>69055.527786666615</v>
      </c>
      <c r="AB11">
        <v>72724.631999999998</v>
      </c>
      <c r="AC11">
        <v>73743.175109999938</v>
      </c>
      <c r="AD11">
        <v>70849.550541666686</v>
      </c>
      <c r="AE11">
        <v>69787.994666666636</v>
      </c>
      <c r="AF11">
        <v>69007.51999999999</v>
      </c>
      <c r="AG11">
        <v>71356.238166666648</v>
      </c>
      <c r="AH11">
        <v>104754.29766666669</v>
      </c>
      <c r="AI11">
        <v>76130.060291666698</v>
      </c>
      <c r="AJ11">
        <v>66751.451416666649</v>
      </c>
      <c r="AK11">
        <v>71327.782354166644</v>
      </c>
      <c r="AL11">
        <v>72388.962416666662</v>
      </c>
      <c r="AM11">
        <v>73013.916666666715</v>
      </c>
      <c r="AN11">
        <v>108208.04999999997</v>
      </c>
      <c r="AO11">
        <v>70983.950291666639</v>
      </c>
      <c r="AP11">
        <v>68464.279166666674</v>
      </c>
      <c r="AQ11">
        <v>79977.887466666667</v>
      </c>
      <c r="AR11">
        <v>72242.06541666665</v>
      </c>
      <c r="AS11">
        <v>69587.009259166676</v>
      </c>
      <c r="AT11">
        <v>75640.182180000018</v>
      </c>
      <c r="AU11">
        <v>66712.666749999946</v>
      </c>
      <c r="AV11">
        <v>71628.801539999971</v>
      </c>
      <c r="AW11">
        <v>70444.358333333395</v>
      </c>
      <c r="AX11">
        <v>71857.66666666673</v>
      </c>
    </row>
    <row r="12" spans="1:50" x14ac:dyDescent="0.25">
      <c r="A12">
        <v>66060.173880000031</v>
      </c>
      <c r="B12">
        <v>65968.928700000004</v>
      </c>
      <c r="C12">
        <v>70446.379166666666</v>
      </c>
      <c r="D12">
        <v>72517.780879999991</v>
      </c>
      <c r="E12">
        <v>70078.691486666678</v>
      </c>
      <c r="F12">
        <v>68710.711889999991</v>
      </c>
      <c r="G12">
        <v>70042.693210000012</v>
      </c>
      <c r="H12">
        <v>99761.726020000002</v>
      </c>
      <c r="I12">
        <v>68794.782106666651</v>
      </c>
      <c r="J12">
        <v>68370.166666666773</v>
      </c>
      <c r="K12">
        <v>90872.356791666665</v>
      </c>
      <c r="L12">
        <v>71540.619979166673</v>
      </c>
      <c r="M12">
        <v>68577.997930000041</v>
      </c>
      <c r="N12">
        <v>69318.789734166668</v>
      </c>
      <c r="O12">
        <v>72496.265541666638</v>
      </c>
      <c r="P12">
        <v>72552.861416666667</v>
      </c>
      <c r="Q12">
        <v>84939.676166666643</v>
      </c>
      <c r="R12">
        <v>68903.57429166665</v>
      </c>
      <c r="S12">
        <v>65856.777294999963</v>
      </c>
      <c r="T12">
        <v>71578.621866666654</v>
      </c>
      <c r="U12">
        <v>76087.999999999971</v>
      </c>
      <c r="V12">
        <v>72345.716166666651</v>
      </c>
      <c r="W12">
        <v>69912.638384999998</v>
      </c>
      <c r="X12">
        <v>69335.585646666674</v>
      </c>
      <c r="Y12">
        <v>69771.035199999926</v>
      </c>
      <c r="Z12">
        <v>71024.818166666708</v>
      </c>
      <c r="AA12">
        <v>65316.91666666681</v>
      </c>
      <c r="AB12">
        <v>70313.373416666684</v>
      </c>
      <c r="AC12">
        <v>70141.90360416667</v>
      </c>
      <c r="AD12">
        <v>70849.550541666686</v>
      </c>
      <c r="AE12">
        <v>69787.994666666636</v>
      </c>
      <c r="AF12">
        <v>68726.617041666599</v>
      </c>
      <c r="AG12">
        <v>71356.238166666648</v>
      </c>
      <c r="AH12">
        <v>104754.29766666669</v>
      </c>
      <c r="AI12">
        <v>71644.613791666663</v>
      </c>
      <c r="AJ12">
        <v>66751.451416666649</v>
      </c>
      <c r="AK12">
        <v>71327.782354166644</v>
      </c>
      <c r="AL12">
        <v>72388.962416666662</v>
      </c>
      <c r="AM12">
        <v>73013.916666666715</v>
      </c>
      <c r="AN12">
        <v>98677.754166666738</v>
      </c>
      <c r="AO12">
        <v>70983.950291666639</v>
      </c>
      <c r="AP12">
        <v>68464.279166666674</v>
      </c>
      <c r="AQ12">
        <v>79977.887466666667</v>
      </c>
      <c r="AR12">
        <v>72242.06541666665</v>
      </c>
      <c r="AS12">
        <v>68548.600541666674</v>
      </c>
      <c r="AT12">
        <v>69055.2709791667</v>
      </c>
      <c r="AU12">
        <v>66712.666749999946</v>
      </c>
      <c r="AV12">
        <v>71628.801539999971</v>
      </c>
      <c r="AW12">
        <v>69602.212506666678</v>
      </c>
      <c r="AX12">
        <v>71857.66666666673</v>
      </c>
    </row>
    <row r="14" spans="1:50" x14ac:dyDescent="0.25">
      <c r="A14">
        <f>MIN(_10iter10bees50foodx50[Test 1])</f>
        <v>66060.173880000031</v>
      </c>
      <c r="B14">
        <f>MIN(_10iter10bees50foodx50[Test 2])</f>
        <v>65968.928700000004</v>
      </c>
      <c r="C14">
        <f>MIN(_10iter10bees50foodx50[Test 3])</f>
        <v>70446.379166666666</v>
      </c>
      <c r="D14">
        <f>MIN(_10iter10bees50foodx50[Test 4])</f>
        <v>72517.780879999991</v>
      </c>
      <c r="E14">
        <f>MIN(_10iter10bees50foodx50[Test 5])</f>
        <v>70078.691486666678</v>
      </c>
      <c r="F14">
        <f>MIN(_10iter10bees50foodx50[Test 6])</f>
        <v>68710.711889999991</v>
      </c>
      <c r="G14">
        <f>MIN(_10iter10bees50foodx50[Test 7])</f>
        <v>70042.693210000012</v>
      </c>
      <c r="H14">
        <f>MIN(_10iter10bees50foodx50[Test 8])</f>
        <v>99761.726020000002</v>
      </c>
      <c r="I14">
        <f>MIN(_10iter10bees50foodx50[Test 9])</f>
        <v>68794.782106666651</v>
      </c>
      <c r="J14">
        <f>MIN(_10iter10bees50foodx50[Test 10])</f>
        <v>68370.166666666773</v>
      </c>
      <c r="K14">
        <f>MIN(_10iter10bees50foodx50[Test 11])</f>
        <v>90872.356791666665</v>
      </c>
      <c r="L14">
        <f>MIN(_10iter10bees50foodx50[Test 12])</f>
        <v>71540.619979166673</v>
      </c>
      <c r="M14">
        <f>MIN(_10iter10bees50foodx50[Test 13])</f>
        <v>68577.997930000041</v>
      </c>
      <c r="N14">
        <f>MIN(_10iter10bees50foodx50[Test 14])</f>
        <v>69318.789734166668</v>
      </c>
      <c r="O14">
        <f>MIN(_10iter10bees50foodx50[Test 15])</f>
        <v>72496.265541666638</v>
      </c>
      <c r="P14">
        <f>MIN(_10iter10bees50foodx50[Test 16])</f>
        <v>72552.861416666667</v>
      </c>
      <c r="Q14">
        <f>MIN(_10iter10bees50foodx50[Test 17])</f>
        <v>84939.676166666643</v>
      </c>
      <c r="R14">
        <f>MIN(_10iter10bees50foodx50[Test 18])</f>
        <v>68903.57429166665</v>
      </c>
      <c r="S14">
        <f>MIN(_10iter10bees50foodx50[Test 19])</f>
        <v>65856.777294999963</v>
      </c>
      <c r="T14">
        <f>MIN(_10iter10bees50foodx50[Test 20])</f>
        <v>71578.621866666654</v>
      </c>
      <c r="U14">
        <f>MIN(_10iter10bees50foodx50[Test 21])</f>
        <v>76087.999999999971</v>
      </c>
      <c r="V14">
        <f>MIN(_10iter10bees50foodx50[Test 22])</f>
        <v>72345.716166666651</v>
      </c>
      <c r="W14">
        <f>MIN(_10iter10bees50foodx50[Test 23])</f>
        <v>69912.638384999998</v>
      </c>
      <c r="X14">
        <f>MIN(_10iter10bees50foodx50[Test 24])</f>
        <v>69335.585646666674</v>
      </c>
      <c r="Y14">
        <f>MIN(_10iter10bees50foodx50[Test 25])</f>
        <v>69771.035199999926</v>
      </c>
      <c r="Z14">
        <f>MIN(_10iter10bees50foodx50[Test 26])</f>
        <v>71024.818166666708</v>
      </c>
      <c r="AA14">
        <f>MIN(_10iter10bees50foodx50[Test 27])</f>
        <v>65316.91666666681</v>
      </c>
      <c r="AB14">
        <f>MIN(_10iter10bees50foodx50[Test 28])</f>
        <v>70313.373416666684</v>
      </c>
      <c r="AC14">
        <f>MIN(_10iter10bees50foodx50[Test 29])</f>
        <v>70141.90360416667</v>
      </c>
      <c r="AD14">
        <f>MIN(_10iter10bees50foodx50[Test 30])</f>
        <v>70849.550541666686</v>
      </c>
      <c r="AE14">
        <f>MIN(_10iter10bees50foodx50[Test 31])</f>
        <v>69787.994666666636</v>
      </c>
      <c r="AF14">
        <f>MIN(_10iter10bees50foodx50[Test 32])</f>
        <v>68726.617041666599</v>
      </c>
      <c r="AG14">
        <f>MIN(_10iter10bees50foodx50[Test 33])</f>
        <v>71356.238166666648</v>
      </c>
      <c r="AH14">
        <f>MIN(_10iter10bees50foodx50[Test 34])</f>
        <v>104754.29766666669</v>
      </c>
      <c r="AI14">
        <f>MIN(_10iter10bees50foodx50[Test 35])</f>
        <v>71644.613791666663</v>
      </c>
      <c r="AJ14">
        <f>MIN(_10iter10bees50foodx50[Test 36])</f>
        <v>66751.451416666649</v>
      </c>
      <c r="AK14">
        <f>MIN(_10iter10bees50foodx50[Test 37])</f>
        <v>71327.782354166644</v>
      </c>
      <c r="AL14">
        <f>MIN(_10iter10bees50foodx50[Test 38])</f>
        <v>72388.962416666662</v>
      </c>
      <c r="AM14">
        <f>MIN(_10iter10bees50foodx50[Test 39])</f>
        <v>73013.916666666715</v>
      </c>
      <c r="AN14">
        <f>MIN(_10iter10bees50foodx50[Test 40])</f>
        <v>98677.754166666738</v>
      </c>
      <c r="AO14">
        <f>MIN(_10iter10bees50foodx50[Test 41])</f>
        <v>70983.950291666639</v>
      </c>
      <c r="AP14">
        <f>MIN(_10iter10bees50foodx50[Test 42])</f>
        <v>68464.279166666674</v>
      </c>
      <c r="AQ14">
        <f>MIN(_10iter10bees50foodx50[Test 43])</f>
        <v>79977.887466666667</v>
      </c>
      <c r="AR14">
        <f>MIN(_10iter10bees50foodx50[Test 44])</f>
        <v>72242.06541666665</v>
      </c>
      <c r="AS14">
        <f>MIN(_10iter10bees50foodx50[Test 45])</f>
        <v>68548.600541666674</v>
      </c>
      <c r="AT14">
        <f>MIN(_10iter10bees50foodx50[Test 46])</f>
        <v>69055.2709791667</v>
      </c>
      <c r="AU14">
        <f>MIN(_10iter10bees50foodx50[Test 47])</f>
        <v>66712.666749999946</v>
      </c>
      <c r="AV14">
        <f>MIN(_10iter10bees50foodx50[Test 48])</f>
        <v>71628.801539999971</v>
      </c>
      <c r="AW14">
        <f>MIN(_10iter10bees50foodx50[Test 49])</f>
        <v>69602.212506666678</v>
      </c>
      <c r="AX14">
        <f>MIN(_10iter10bees50foodx50[Test 50])</f>
        <v>71857.66666666673</v>
      </c>
    </row>
    <row r="16" spans="1:50" x14ac:dyDescent="0.25">
      <c r="A16">
        <f>STDEV(A14:AX14)</f>
        <v>8443.8995507285999</v>
      </c>
      <c r="B16">
        <f>AVERAGE(A14:AX14)</f>
        <v>72799.842849883309</v>
      </c>
      <c r="D16">
        <f>MIN(A14:AX14)</f>
        <v>65316.91666666681</v>
      </c>
    </row>
    <row r="18" spans="1:1" x14ac:dyDescent="0.25">
      <c r="A18">
        <f>A16/B16</f>
        <v>0.11598788156919949</v>
      </c>
    </row>
    <row r="25" spans="1:1" x14ac:dyDescent="0.25">
      <c r="A25" t="s">
        <v>95</v>
      </c>
    </row>
    <row r="26" spans="1:1" x14ac:dyDescent="0.25">
      <c r="A26" t="s">
        <v>96</v>
      </c>
    </row>
    <row r="27" spans="1:1" x14ac:dyDescent="0.25">
      <c r="A27" t="s">
        <v>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0A7B-FCA9-4527-995B-510F473891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914C-96F2-4A4F-9A5C-C25B26C63C6B}">
  <dimension ref="A1"/>
  <sheetViews>
    <sheetView workbookViewId="0">
      <selection activeCell="A30" sqref="A28:A30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20E7-7F31-4B0A-83D8-FAE0F17444F6}">
  <dimension ref="A1"/>
  <sheetViews>
    <sheetView workbookViewId="0">
      <selection activeCell="A26" sqref="A26:A2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A1DD-EA9C-4EA7-8702-BF1B5CCFBC69}">
  <dimension ref="A1:AX26"/>
  <sheetViews>
    <sheetView topLeftCell="A4" workbookViewId="0">
      <selection activeCell="D18" sqref="D18"/>
    </sheetView>
  </sheetViews>
  <sheetFormatPr defaultRowHeight="15" x14ac:dyDescent="0.25"/>
  <cols>
    <col min="1" max="46" width="12" bestFit="1" customWidth="1"/>
    <col min="47" max="47" width="11" bestFit="1" customWidth="1"/>
    <col min="48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81648.103541666613</v>
      </c>
      <c r="B2">
        <v>88628.986416666667</v>
      </c>
      <c r="C2">
        <v>99860.993750000009</v>
      </c>
      <c r="D2">
        <v>95094.240666666679</v>
      </c>
      <c r="E2">
        <v>95497.295999999988</v>
      </c>
      <c r="F2">
        <v>125358.00166666669</v>
      </c>
      <c r="G2">
        <v>99797.706416666653</v>
      </c>
      <c r="H2">
        <v>102025.52822916665</v>
      </c>
      <c r="I2">
        <v>174940.83322916669</v>
      </c>
      <c r="J2">
        <v>84016.76966666666</v>
      </c>
      <c r="K2">
        <v>131974.21095833334</v>
      </c>
      <c r="L2">
        <v>121881.75774999996</v>
      </c>
      <c r="M2">
        <v>107663.24531250002</v>
      </c>
      <c r="N2">
        <v>126345.08800000003</v>
      </c>
      <c r="O2">
        <v>92904.259666666694</v>
      </c>
      <c r="P2">
        <v>93110.38916666669</v>
      </c>
      <c r="Q2">
        <v>161854.5529999999</v>
      </c>
      <c r="R2">
        <v>112665.31779166662</v>
      </c>
      <c r="S2">
        <v>116010.08972916669</v>
      </c>
      <c r="T2">
        <v>83363.231791666636</v>
      </c>
      <c r="U2">
        <v>96511.896854166684</v>
      </c>
      <c r="V2">
        <v>96522.235479166702</v>
      </c>
      <c r="W2">
        <v>122846.44531249999</v>
      </c>
      <c r="X2">
        <v>129446.18927083333</v>
      </c>
      <c r="Y2">
        <v>97011.287041666699</v>
      </c>
      <c r="Z2">
        <v>104007.12000000004</v>
      </c>
      <c r="AA2">
        <v>130010.80624999999</v>
      </c>
      <c r="AB2">
        <v>139127.72904166667</v>
      </c>
      <c r="AC2">
        <v>135837.92593749997</v>
      </c>
      <c r="AD2">
        <v>96393.031416666665</v>
      </c>
      <c r="AE2">
        <v>84895.826666666719</v>
      </c>
      <c r="AF2">
        <v>154839.99166666655</v>
      </c>
      <c r="AG2">
        <v>89878.287666666685</v>
      </c>
      <c r="AH2">
        <v>111334.93750000003</v>
      </c>
      <c r="AI2">
        <v>92926.282416666625</v>
      </c>
      <c r="AJ2">
        <v>69772.900500000047</v>
      </c>
      <c r="AK2">
        <v>140206.79829166655</v>
      </c>
      <c r="AL2">
        <v>111891.66666666664</v>
      </c>
      <c r="AM2">
        <v>112411.40000000002</v>
      </c>
      <c r="AN2">
        <v>94483.12472916668</v>
      </c>
      <c r="AO2">
        <v>125196.04</v>
      </c>
      <c r="AP2">
        <v>147810.13620833334</v>
      </c>
      <c r="AQ2">
        <v>88926.107916666675</v>
      </c>
      <c r="AR2">
        <v>124309.95766666664</v>
      </c>
      <c r="AS2">
        <v>124725.01533333329</v>
      </c>
      <c r="AT2">
        <v>92745.592749999938</v>
      </c>
      <c r="AU2">
        <v>75478.085604166583</v>
      </c>
      <c r="AV2">
        <v>109662.04000000001</v>
      </c>
      <c r="AW2">
        <v>78079.665416666656</v>
      </c>
      <c r="AX2">
        <v>87018.369104166661</v>
      </c>
    </row>
    <row r="3" spans="1:50" x14ac:dyDescent="0.25">
      <c r="A3">
        <v>76550.493279999981</v>
      </c>
      <c r="B3">
        <v>88628.986416666667</v>
      </c>
      <c r="C3">
        <v>99860.993750000009</v>
      </c>
      <c r="D3">
        <v>81559.160916666719</v>
      </c>
      <c r="E3">
        <v>81003.492916666713</v>
      </c>
      <c r="F3">
        <v>125352.02594666666</v>
      </c>
      <c r="G3">
        <v>99797.706416666653</v>
      </c>
      <c r="H3">
        <v>102025.52822916665</v>
      </c>
      <c r="I3">
        <v>150229.73720000009</v>
      </c>
      <c r="J3">
        <v>84016.76966666666</v>
      </c>
      <c r="K3">
        <v>131974.21095833334</v>
      </c>
      <c r="L3">
        <v>110589.20991666667</v>
      </c>
      <c r="M3">
        <v>82633.319074166677</v>
      </c>
      <c r="N3">
        <v>112950.61341666663</v>
      </c>
      <c r="O3">
        <v>92904.259666666694</v>
      </c>
      <c r="P3">
        <v>86794.338666666648</v>
      </c>
      <c r="Q3">
        <v>136893.36716666666</v>
      </c>
      <c r="R3">
        <v>112665.31779166662</v>
      </c>
      <c r="S3">
        <v>97876.189916666684</v>
      </c>
      <c r="T3">
        <v>83363.231791666636</v>
      </c>
      <c r="U3">
        <v>85132.860354166653</v>
      </c>
      <c r="V3">
        <v>96522.235479166702</v>
      </c>
      <c r="W3">
        <v>122112.8558916667</v>
      </c>
      <c r="X3">
        <v>94380.255416666667</v>
      </c>
      <c r="Y3">
        <v>76210.243916666717</v>
      </c>
      <c r="Z3">
        <v>94685.786416666728</v>
      </c>
      <c r="AA3">
        <v>129776.39004166666</v>
      </c>
      <c r="AB3">
        <v>109761.54152666662</v>
      </c>
      <c r="AC3">
        <v>123070.8875416666</v>
      </c>
      <c r="AD3">
        <v>84297.278361666715</v>
      </c>
      <c r="AE3">
        <v>82189.767999999938</v>
      </c>
      <c r="AF3">
        <v>114412.37741999995</v>
      </c>
      <c r="AG3">
        <v>89878.287666666685</v>
      </c>
      <c r="AH3">
        <v>111334.93750000003</v>
      </c>
      <c r="AI3">
        <v>88780.254104166641</v>
      </c>
      <c r="AJ3">
        <v>69772.900500000047</v>
      </c>
      <c r="AK3">
        <v>133836.41666666642</v>
      </c>
      <c r="AL3">
        <v>111891.66666666664</v>
      </c>
      <c r="AM3">
        <v>74851.416666666701</v>
      </c>
      <c r="AN3">
        <v>93403.615541666702</v>
      </c>
      <c r="AO3">
        <v>75963.04654166667</v>
      </c>
      <c r="AP3">
        <v>141596.61618666668</v>
      </c>
      <c r="AQ3">
        <v>88926.107916666675</v>
      </c>
      <c r="AR3">
        <v>124309.95766666664</v>
      </c>
      <c r="AS3">
        <v>121999.91178000001</v>
      </c>
      <c r="AT3">
        <v>92745.592749999938</v>
      </c>
      <c r="AU3">
        <v>75478.085604166583</v>
      </c>
      <c r="AV3">
        <v>109662.04000000001</v>
      </c>
      <c r="AW3">
        <v>78079.665416666656</v>
      </c>
      <c r="AX3">
        <v>81327.625666666674</v>
      </c>
    </row>
    <row r="4" spans="1:50" x14ac:dyDescent="0.25">
      <c r="A4">
        <v>76550.493279999981</v>
      </c>
      <c r="B4">
        <v>76932.649166666655</v>
      </c>
      <c r="C4">
        <v>85783.567062499977</v>
      </c>
      <c r="D4">
        <v>81559.160916666719</v>
      </c>
      <c r="E4">
        <v>81003.492916666713</v>
      </c>
      <c r="F4">
        <v>110176.72076000005</v>
      </c>
      <c r="G4">
        <v>78300.940791666653</v>
      </c>
      <c r="H4">
        <v>82478.939094999994</v>
      </c>
      <c r="I4">
        <v>133201.99791666662</v>
      </c>
      <c r="J4">
        <v>79571.398916666658</v>
      </c>
      <c r="K4">
        <v>131974.21095833334</v>
      </c>
      <c r="L4">
        <v>99797.334916666689</v>
      </c>
      <c r="M4">
        <v>82633.319074166677</v>
      </c>
      <c r="N4">
        <v>106096.56461666661</v>
      </c>
      <c r="O4">
        <v>91099.051041666666</v>
      </c>
      <c r="P4">
        <v>82161.665326666713</v>
      </c>
      <c r="Q4">
        <v>136893.36716666666</v>
      </c>
      <c r="R4">
        <v>112665.31779166662</v>
      </c>
      <c r="S4">
        <v>85229.918479166678</v>
      </c>
      <c r="T4">
        <v>83363.231791666636</v>
      </c>
      <c r="U4">
        <v>72263.589506666671</v>
      </c>
      <c r="V4">
        <v>76395.880066666679</v>
      </c>
      <c r="W4">
        <v>73452.052926666671</v>
      </c>
      <c r="X4">
        <v>94380.255416666667</v>
      </c>
      <c r="Y4">
        <v>76210.243916666717</v>
      </c>
      <c r="Z4">
        <v>83940.018117500003</v>
      </c>
      <c r="AA4">
        <v>94527.216791666666</v>
      </c>
      <c r="AB4">
        <v>87523.896989999994</v>
      </c>
      <c r="AC4">
        <v>112477.76943999999</v>
      </c>
      <c r="AD4">
        <v>75109.392041666695</v>
      </c>
      <c r="AE4">
        <v>74797.141604166653</v>
      </c>
      <c r="AF4">
        <v>107790.64510000002</v>
      </c>
      <c r="AG4">
        <v>89878.287666666685</v>
      </c>
      <c r="AH4">
        <v>111334.93750000003</v>
      </c>
      <c r="AI4">
        <v>87356.269791666637</v>
      </c>
      <c r="AJ4">
        <v>69772.900500000047</v>
      </c>
      <c r="AK4">
        <v>121424.34166666665</v>
      </c>
      <c r="AL4">
        <v>93400.282264999943</v>
      </c>
      <c r="AM4">
        <v>74851.416666666701</v>
      </c>
      <c r="AN4">
        <v>80310.812791666656</v>
      </c>
      <c r="AO4">
        <v>75963.04654166667</v>
      </c>
      <c r="AP4">
        <v>136431.71479166669</v>
      </c>
      <c r="AQ4">
        <v>86412.683819999977</v>
      </c>
      <c r="AR4">
        <v>110512.41456416664</v>
      </c>
      <c r="AS4">
        <v>119163.03529166665</v>
      </c>
      <c r="AT4">
        <v>92745.592749999938</v>
      </c>
      <c r="AU4">
        <v>75478.085604166583</v>
      </c>
      <c r="AV4">
        <v>88493.404945000031</v>
      </c>
      <c r="AW4">
        <v>77261.481249999939</v>
      </c>
      <c r="AX4">
        <v>80093.463358333291</v>
      </c>
    </row>
    <row r="5" spans="1:50" x14ac:dyDescent="0.25">
      <c r="A5">
        <v>76550.493279999981</v>
      </c>
      <c r="B5">
        <v>76051.566541666645</v>
      </c>
      <c r="C5">
        <v>84722.657812500009</v>
      </c>
      <c r="D5">
        <v>80410.413306666698</v>
      </c>
      <c r="E5">
        <v>81003.492916666713</v>
      </c>
      <c r="F5">
        <v>101924.86716666661</v>
      </c>
      <c r="G5">
        <v>69303.795166666678</v>
      </c>
      <c r="H5">
        <v>82478.939094999994</v>
      </c>
      <c r="I5">
        <v>124335.75383999999</v>
      </c>
      <c r="J5">
        <v>71544.508333333346</v>
      </c>
      <c r="K5">
        <v>106638.36615666666</v>
      </c>
      <c r="L5">
        <v>99797.334916666689</v>
      </c>
      <c r="M5">
        <v>69573.080159999983</v>
      </c>
      <c r="N5">
        <v>100170.67499999993</v>
      </c>
      <c r="O5">
        <v>76376.174041666673</v>
      </c>
      <c r="P5">
        <v>81977.775999999998</v>
      </c>
      <c r="Q5">
        <v>136893.36716666666</v>
      </c>
      <c r="R5">
        <v>104776.91254166672</v>
      </c>
      <c r="S5">
        <v>83980.997916666645</v>
      </c>
      <c r="T5">
        <v>76301.11800000006</v>
      </c>
      <c r="U5">
        <v>72263.589506666671</v>
      </c>
      <c r="V5">
        <v>76395.880066666679</v>
      </c>
      <c r="W5">
        <v>73452.052926666671</v>
      </c>
      <c r="X5">
        <v>92167.103999999992</v>
      </c>
      <c r="Y5">
        <v>76210.243916666717</v>
      </c>
      <c r="Z5">
        <v>83940.018117500003</v>
      </c>
      <c r="AA5">
        <v>94527.216791666666</v>
      </c>
      <c r="AB5">
        <v>84204.291159999964</v>
      </c>
      <c r="AC5">
        <v>106457.2446533334</v>
      </c>
      <c r="AD5">
        <v>75109.392041666695</v>
      </c>
      <c r="AE5">
        <v>74797.141604166653</v>
      </c>
      <c r="AF5">
        <v>105910.67121999996</v>
      </c>
      <c r="AG5">
        <v>85732.585626666681</v>
      </c>
      <c r="AH5">
        <v>95772.831416666668</v>
      </c>
      <c r="AI5">
        <v>72959.003041666656</v>
      </c>
      <c r="AJ5">
        <v>69772.900500000047</v>
      </c>
      <c r="AK5">
        <v>111795.75160166665</v>
      </c>
      <c r="AL5">
        <v>73993.365436666645</v>
      </c>
      <c r="AM5">
        <v>72898.042944166649</v>
      </c>
      <c r="AN5">
        <v>79061.974491666682</v>
      </c>
      <c r="AO5">
        <v>75594.194156666636</v>
      </c>
      <c r="AP5">
        <v>89043.455731666705</v>
      </c>
      <c r="AQ5">
        <v>86412.683819999977</v>
      </c>
      <c r="AR5">
        <v>104060.02816500004</v>
      </c>
      <c r="AS5">
        <v>116612.36241000003</v>
      </c>
      <c r="AT5">
        <v>92745.592749999938</v>
      </c>
      <c r="AU5">
        <v>75478.085604166583</v>
      </c>
      <c r="AV5">
        <v>81671.284479166687</v>
      </c>
      <c r="AW5">
        <v>75087.658916666638</v>
      </c>
      <c r="AX5">
        <v>77557.675041666618</v>
      </c>
    </row>
    <row r="6" spans="1:50" x14ac:dyDescent="0.25">
      <c r="A6">
        <v>75784.374100000001</v>
      </c>
      <c r="B6">
        <v>76051.566541666645</v>
      </c>
      <c r="C6">
        <v>81187.185541666651</v>
      </c>
      <c r="D6">
        <v>73613.36397916665</v>
      </c>
      <c r="E6">
        <v>81003.492916666713</v>
      </c>
      <c r="F6">
        <v>96340.188916666681</v>
      </c>
      <c r="G6">
        <v>69303.795166666678</v>
      </c>
      <c r="H6">
        <v>80795.971541666659</v>
      </c>
      <c r="I6">
        <v>82325.491666666727</v>
      </c>
      <c r="J6">
        <v>71544.508333333346</v>
      </c>
      <c r="K6">
        <v>104800.8541666667</v>
      </c>
      <c r="L6">
        <v>89860.503916666683</v>
      </c>
      <c r="M6">
        <v>69573.080159999983</v>
      </c>
      <c r="N6">
        <v>100170.67499999993</v>
      </c>
      <c r="O6">
        <v>75323.399291666676</v>
      </c>
      <c r="P6">
        <v>79432.677166666661</v>
      </c>
      <c r="Q6">
        <v>85001.369476666703</v>
      </c>
      <c r="R6">
        <v>102822.17141666669</v>
      </c>
      <c r="S6">
        <v>83690.106916666671</v>
      </c>
      <c r="T6">
        <v>76301.11800000006</v>
      </c>
      <c r="U6">
        <v>72263.589506666671</v>
      </c>
      <c r="V6">
        <v>76395.880066666679</v>
      </c>
      <c r="W6">
        <v>72900.072091666647</v>
      </c>
      <c r="X6">
        <v>88378.422206666699</v>
      </c>
      <c r="Y6">
        <v>71449.476729166636</v>
      </c>
      <c r="Z6">
        <v>80296.24391666663</v>
      </c>
      <c r="AA6">
        <v>94527.216791666666</v>
      </c>
      <c r="AB6">
        <v>78773.728666666691</v>
      </c>
      <c r="AC6">
        <v>105698.5464833334</v>
      </c>
      <c r="AD6">
        <v>74217.673041666654</v>
      </c>
      <c r="AE6">
        <v>74797.141604166653</v>
      </c>
      <c r="AF6">
        <v>92319.124935000014</v>
      </c>
      <c r="AG6">
        <v>74477.689666666673</v>
      </c>
      <c r="AH6">
        <v>74315.928000000058</v>
      </c>
      <c r="AI6">
        <v>72959.003041666656</v>
      </c>
      <c r="AJ6">
        <v>69772.900500000047</v>
      </c>
      <c r="AK6">
        <v>89835.28333333334</v>
      </c>
      <c r="AL6">
        <v>73993.365436666645</v>
      </c>
      <c r="AM6">
        <v>72898.042944166649</v>
      </c>
      <c r="AN6">
        <v>77356.123729166677</v>
      </c>
      <c r="AO6">
        <v>75203.875916666642</v>
      </c>
      <c r="AP6">
        <v>85867.164083333395</v>
      </c>
      <c r="AQ6">
        <v>83585.661747500009</v>
      </c>
      <c r="AR6">
        <v>104060.02816500004</v>
      </c>
      <c r="AS6">
        <v>114466.43199999999</v>
      </c>
      <c r="AT6">
        <v>92745.592749999938</v>
      </c>
      <c r="AU6">
        <v>75478.085604166583</v>
      </c>
      <c r="AV6">
        <v>77105.308333333334</v>
      </c>
      <c r="AW6">
        <v>72758.987114166637</v>
      </c>
      <c r="AX6">
        <v>77557.675041666618</v>
      </c>
    </row>
    <row r="7" spans="1:50" x14ac:dyDescent="0.25">
      <c r="A7">
        <v>75784.374100000001</v>
      </c>
      <c r="B7">
        <v>74249.151041666686</v>
      </c>
      <c r="C7">
        <v>80012.964291666663</v>
      </c>
      <c r="D7">
        <v>73613.36397916665</v>
      </c>
      <c r="E7">
        <v>79623.659626666646</v>
      </c>
      <c r="F7">
        <v>96340.188916666681</v>
      </c>
      <c r="G7">
        <v>69303.795166666678</v>
      </c>
      <c r="H7">
        <v>75614.773604166679</v>
      </c>
      <c r="I7">
        <v>82193.05114000001</v>
      </c>
      <c r="J7">
        <v>71544.508333333346</v>
      </c>
      <c r="K7">
        <v>95508.521266666736</v>
      </c>
      <c r="L7">
        <v>87389.878916666668</v>
      </c>
      <c r="M7">
        <v>69573.080159999983</v>
      </c>
      <c r="N7">
        <v>91648.175324999989</v>
      </c>
      <c r="O7">
        <v>74862.685416666718</v>
      </c>
      <c r="P7">
        <v>75849.767380000019</v>
      </c>
      <c r="Q7">
        <v>85001.369476666703</v>
      </c>
      <c r="R7">
        <v>102822.17141666669</v>
      </c>
      <c r="S7">
        <v>75046.499541666664</v>
      </c>
      <c r="T7">
        <v>75661.152666666647</v>
      </c>
      <c r="U7">
        <v>72263.589506666671</v>
      </c>
      <c r="V7">
        <v>74551.543006666659</v>
      </c>
      <c r="W7">
        <v>72900.072091666647</v>
      </c>
      <c r="X7">
        <v>88378.422206666699</v>
      </c>
      <c r="Y7">
        <v>71449.476729166636</v>
      </c>
      <c r="Z7">
        <v>74716.944104166701</v>
      </c>
      <c r="AA7">
        <v>94527.216791666666</v>
      </c>
      <c r="AB7">
        <v>78773.728666666691</v>
      </c>
      <c r="AC7">
        <v>105698.5464833334</v>
      </c>
      <c r="AD7">
        <v>74217.673041666654</v>
      </c>
      <c r="AE7">
        <v>74380.310120000009</v>
      </c>
      <c r="AF7">
        <v>92319.124935000014</v>
      </c>
      <c r="AG7">
        <v>69492.818240000037</v>
      </c>
      <c r="AH7">
        <v>74315.928000000058</v>
      </c>
      <c r="AI7">
        <v>71014.685476666637</v>
      </c>
      <c r="AJ7">
        <v>69772.900500000047</v>
      </c>
      <c r="AK7">
        <v>87148.055759999988</v>
      </c>
      <c r="AL7">
        <v>73993.365436666645</v>
      </c>
      <c r="AM7">
        <v>72898.042944166649</v>
      </c>
      <c r="AN7">
        <v>76553.111501666688</v>
      </c>
      <c r="AO7">
        <v>74541.463791666683</v>
      </c>
      <c r="AP7">
        <v>85867.164083333395</v>
      </c>
      <c r="AQ7">
        <v>78277.236120000001</v>
      </c>
      <c r="AR7">
        <v>101671.40491666668</v>
      </c>
      <c r="AS7">
        <v>107657.89804166665</v>
      </c>
      <c r="AT7">
        <v>92592.5112516667</v>
      </c>
      <c r="AU7">
        <v>72547.537500000006</v>
      </c>
      <c r="AV7">
        <v>77105.308333333334</v>
      </c>
      <c r="AW7">
        <v>72758.987114166637</v>
      </c>
      <c r="AX7">
        <v>76953.946680000023</v>
      </c>
    </row>
    <row r="8" spans="1:50" x14ac:dyDescent="0.25">
      <c r="A8">
        <v>73743.183280000027</v>
      </c>
      <c r="B8">
        <v>74249.151041666686</v>
      </c>
      <c r="C8">
        <v>75443.672416666697</v>
      </c>
      <c r="D8">
        <v>69428.261989999955</v>
      </c>
      <c r="E8">
        <v>78047.403609999994</v>
      </c>
      <c r="F8">
        <v>96340.188916666681</v>
      </c>
      <c r="G8">
        <v>69303.795166666678</v>
      </c>
      <c r="H8">
        <v>75614.773604166679</v>
      </c>
      <c r="I8">
        <v>82193.05114000001</v>
      </c>
      <c r="J8">
        <v>71544.508333333346</v>
      </c>
      <c r="K8">
        <v>93750.402713333329</v>
      </c>
      <c r="L8">
        <v>87389.878916666668</v>
      </c>
      <c r="M8">
        <v>69573.080159999983</v>
      </c>
      <c r="N8">
        <v>87913.923901666669</v>
      </c>
      <c r="O8">
        <v>71915.511166666663</v>
      </c>
      <c r="P8">
        <v>75849.767380000019</v>
      </c>
      <c r="Q8">
        <v>85001.369476666703</v>
      </c>
      <c r="R8">
        <v>93724.461541666635</v>
      </c>
      <c r="S8">
        <v>75046.499541666664</v>
      </c>
      <c r="T8">
        <v>75661.152666666647</v>
      </c>
      <c r="U8">
        <v>72263.589506666671</v>
      </c>
      <c r="V8">
        <v>74551.543006666659</v>
      </c>
      <c r="W8">
        <v>71921.069706666647</v>
      </c>
      <c r="X8">
        <v>78697.286291666664</v>
      </c>
      <c r="Y8">
        <v>71449.476729166636</v>
      </c>
      <c r="Z8">
        <v>74716.944104166701</v>
      </c>
      <c r="AA8">
        <v>94527.216791666666</v>
      </c>
      <c r="AB8">
        <v>78773.728666666691</v>
      </c>
      <c r="AC8">
        <v>105492.77835416669</v>
      </c>
      <c r="AD8">
        <v>71216.535416666651</v>
      </c>
      <c r="AE8">
        <v>68884.676729166691</v>
      </c>
      <c r="AF8">
        <v>86428.427890000021</v>
      </c>
      <c r="AG8">
        <v>69492.818240000037</v>
      </c>
      <c r="AH8">
        <v>74315.928000000058</v>
      </c>
      <c r="AI8">
        <v>70808.431459999993</v>
      </c>
      <c r="AJ8">
        <v>73620.954734166648</v>
      </c>
      <c r="AK8">
        <v>86254.066666666651</v>
      </c>
      <c r="AL8">
        <v>73993.365436666645</v>
      </c>
      <c r="AM8">
        <v>72898.042944166649</v>
      </c>
      <c r="AN8">
        <v>76553.111501666688</v>
      </c>
      <c r="AO8">
        <v>72106.171291666658</v>
      </c>
      <c r="AP8">
        <v>83631.699499999988</v>
      </c>
      <c r="AQ8">
        <v>74504.166666666715</v>
      </c>
      <c r="AR8">
        <v>101671.40491666668</v>
      </c>
      <c r="AS8">
        <v>107657.89804166665</v>
      </c>
      <c r="AT8">
        <v>92592.5112516667</v>
      </c>
      <c r="AU8">
        <v>72547.537500000006</v>
      </c>
      <c r="AV8">
        <v>72383.001291666675</v>
      </c>
      <c r="AW8">
        <v>72758.987114166637</v>
      </c>
      <c r="AX8">
        <v>70571.286666666696</v>
      </c>
    </row>
    <row r="9" spans="1:50" x14ac:dyDescent="0.25">
      <c r="A9">
        <v>70881.914788333364</v>
      </c>
      <c r="B9">
        <v>74249.151041666686</v>
      </c>
      <c r="C9">
        <v>75443.672416666697</v>
      </c>
      <c r="D9">
        <v>69428.261989999955</v>
      </c>
      <c r="E9">
        <v>73000.608789999998</v>
      </c>
      <c r="F9">
        <v>87807.992186666655</v>
      </c>
      <c r="G9">
        <v>69303.795166666678</v>
      </c>
      <c r="H9">
        <v>74361.274354166686</v>
      </c>
      <c r="I9">
        <v>81099.709600000002</v>
      </c>
      <c r="J9">
        <v>71544.508333333346</v>
      </c>
      <c r="K9">
        <v>89036.141666666663</v>
      </c>
      <c r="L9">
        <v>87389.878916666668</v>
      </c>
      <c r="M9">
        <v>69573.080159999983</v>
      </c>
      <c r="N9">
        <v>87913.923901666669</v>
      </c>
      <c r="O9">
        <v>71915.511166666663</v>
      </c>
      <c r="P9">
        <v>74553.697439999989</v>
      </c>
      <c r="Q9">
        <v>77547.091735000053</v>
      </c>
      <c r="R9">
        <v>93724.461541666635</v>
      </c>
      <c r="S9">
        <v>75046.499541666664</v>
      </c>
      <c r="T9">
        <v>73646.55104666666</v>
      </c>
      <c r="U9">
        <v>72263.589506666671</v>
      </c>
      <c r="V9">
        <v>74551.543006666659</v>
      </c>
      <c r="W9">
        <v>71921.069706666647</v>
      </c>
      <c r="X9">
        <v>78697.286291666664</v>
      </c>
      <c r="Y9">
        <v>71449.476729166636</v>
      </c>
      <c r="Z9">
        <v>72411.087041666658</v>
      </c>
      <c r="AA9">
        <v>82367.132229166717</v>
      </c>
      <c r="AB9">
        <v>75003.017979166645</v>
      </c>
      <c r="AC9">
        <v>105492.77835416669</v>
      </c>
      <c r="AD9">
        <v>71216.535416666651</v>
      </c>
      <c r="AE9">
        <v>68884.676729166691</v>
      </c>
      <c r="AF9">
        <v>73759.255786666661</v>
      </c>
      <c r="AG9">
        <v>69492.818240000037</v>
      </c>
      <c r="AH9">
        <v>74315.928000000058</v>
      </c>
      <c r="AI9">
        <v>68786.791791666663</v>
      </c>
      <c r="AJ9">
        <v>73620.954734166648</v>
      </c>
      <c r="AK9">
        <v>82938.72859416659</v>
      </c>
      <c r="AL9">
        <v>73993.365436666645</v>
      </c>
      <c r="AM9">
        <v>72898.042944166649</v>
      </c>
      <c r="AN9">
        <v>72086.827354166686</v>
      </c>
      <c r="AO9">
        <v>69738.584166666638</v>
      </c>
      <c r="AP9">
        <v>80179.660541666686</v>
      </c>
      <c r="AQ9">
        <v>74504.166666666715</v>
      </c>
      <c r="AR9">
        <v>101671.40491666668</v>
      </c>
      <c r="AS9">
        <v>107657.89804166665</v>
      </c>
      <c r="AT9">
        <v>85016.338479999933</v>
      </c>
      <c r="AU9">
        <v>72547.537500000006</v>
      </c>
      <c r="AV9">
        <v>72383.001291666675</v>
      </c>
      <c r="AW9">
        <v>72758.987114166637</v>
      </c>
      <c r="AX9">
        <v>70571.286666666696</v>
      </c>
    </row>
    <row r="10" spans="1:50" x14ac:dyDescent="0.25">
      <c r="A10">
        <v>68918.056840000019</v>
      </c>
      <c r="B10">
        <v>67929.78641666667</v>
      </c>
      <c r="C10">
        <v>74621.399291666661</v>
      </c>
      <c r="D10">
        <v>69428.261989999955</v>
      </c>
      <c r="E10">
        <v>71280.576344999994</v>
      </c>
      <c r="F10">
        <v>85383.428026666661</v>
      </c>
      <c r="G10">
        <v>67575.916666666788</v>
      </c>
      <c r="H10">
        <v>74361.274354166686</v>
      </c>
      <c r="I10">
        <v>74757.925400000051</v>
      </c>
      <c r="J10">
        <v>73153.462916666671</v>
      </c>
      <c r="K10">
        <v>89036.141666666663</v>
      </c>
      <c r="L10">
        <v>87389.878916666668</v>
      </c>
      <c r="M10">
        <v>69573.080159999983</v>
      </c>
      <c r="N10">
        <v>87913.923901666669</v>
      </c>
      <c r="O10">
        <v>71915.511166666663</v>
      </c>
      <c r="P10">
        <v>70802.461859166622</v>
      </c>
      <c r="Q10">
        <v>74518.999041666655</v>
      </c>
      <c r="R10">
        <v>81458.665291666679</v>
      </c>
      <c r="S10">
        <v>75046.499541666664</v>
      </c>
      <c r="T10">
        <v>72188.267226666678</v>
      </c>
      <c r="U10">
        <v>73501.808369999984</v>
      </c>
      <c r="V10">
        <v>73903.744226666662</v>
      </c>
      <c r="W10">
        <v>70362.468666666668</v>
      </c>
      <c r="X10">
        <v>78697.286291666664</v>
      </c>
      <c r="Y10">
        <v>74515.372666666663</v>
      </c>
      <c r="Z10">
        <v>72411.087041666658</v>
      </c>
      <c r="AA10">
        <v>82367.132229166717</v>
      </c>
      <c r="AB10">
        <v>75003.017979166645</v>
      </c>
      <c r="AC10">
        <v>104557.93029166665</v>
      </c>
      <c r="AD10">
        <v>71009.974826666687</v>
      </c>
      <c r="AE10">
        <v>68884.676729166691</v>
      </c>
      <c r="AF10">
        <v>73759.255786666661</v>
      </c>
      <c r="AG10">
        <v>69492.818240000037</v>
      </c>
      <c r="AH10">
        <v>69909.432000000015</v>
      </c>
      <c r="AI10">
        <v>68786.791791666663</v>
      </c>
      <c r="AJ10">
        <v>73620.954734166648</v>
      </c>
      <c r="AK10">
        <v>79474.528541666659</v>
      </c>
      <c r="AL10">
        <v>69535.334556666654</v>
      </c>
      <c r="AM10">
        <v>72498.251854166709</v>
      </c>
      <c r="AN10">
        <v>72086.827354166686</v>
      </c>
      <c r="AO10">
        <v>69738.584166666638</v>
      </c>
      <c r="AP10">
        <v>80179.660541666686</v>
      </c>
      <c r="AQ10">
        <v>73027.973053333364</v>
      </c>
      <c r="AR10">
        <v>100260.49345999995</v>
      </c>
      <c r="AS10">
        <v>107657.89804166665</v>
      </c>
      <c r="AT10">
        <v>85016.338479999933</v>
      </c>
      <c r="AU10">
        <v>72547.537500000006</v>
      </c>
      <c r="AV10">
        <v>72383.001291666675</v>
      </c>
      <c r="AW10">
        <v>72210.07216666665</v>
      </c>
      <c r="AX10">
        <v>70571.286666666696</v>
      </c>
    </row>
    <row r="11" spans="1:50" x14ac:dyDescent="0.25">
      <c r="A11">
        <v>68918.056840000019</v>
      </c>
      <c r="B11">
        <v>67929.78641666667</v>
      </c>
      <c r="C11">
        <v>72092.336416666687</v>
      </c>
      <c r="D11">
        <v>68052.311999999991</v>
      </c>
      <c r="E11">
        <v>71280.576344999994</v>
      </c>
      <c r="F11">
        <v>85040.052121666726</v>
      </c>
      <c r="G11">
        <v>67575.916666666788</v>
      </c>
      <c r="H11">
        <v>74361.274354166686</v>
      </c>
      <c r="I11">
        <v>74757.925400000051</v>
      </c>
      <c r="J11">
        <v>73153.462916666671</v>
      </c>
      <c r="K11">
        <v>89036.141666666663</v>
      </c>
      <c r="L11">
        <v>82677.442916666681</v>
      </c>
      <c r="M11">
        <v>69573.080159999983</v>
      </c>
      <c r="N11">
        <v>84760.162426666648</v>
      </c>
      <c r="O11">
        <v>69246.108791666673</v>
      </c>
      <c r="P11">
        <v>69152.892906666631</v>
      </c>
      <c r="Q11">
        <v>73770.688791666675</v>
      </c>
      <c r="R11">
        <v>80444.989916666658</v>
      </c>
      <c r="S11">
        <v>77970.827666666693</v>
      </c>
      <c r="T11">
        <v>72188.267226666678</v>
      </c>
      <c r="U11">
        <v>73501.808369999984</v>
      </c>
      <c r="V11">
        <v>68951.51979166668</v>
      </c>
      <c r="W11">
        <v>69027.404386666662</v>
      </c>
      <c r="X11">
        <v>77995.780041666701</v>
      </c>
      <c r="Y11">
        <v>72161.839666666681</v>
      </c>
      <c r="Z11">
        <v>72377.512306666642</v>
      </c>
      <c r="AA11">
        <v>82367.132229166717</v>
      </c>
      <c r="AB11">
        <v>75003.017979166645</v>
      </c>
      <c r="AC11">
        <v>87739.997491666654</v>
      </c>
      <c r="AD11">
        <v>71009.974826666687</v>
      </c>
      <c r="AE11">
        <v>68884.676729166691</v>
      </c>
      <c r="AF11">
        <v>73759.255786666661</v>
      </c>
      <c r="AG11">
        <v>69492.818240000037</v>
      </c>
      <c r="AH11">
        <v>69909.432000000015</v>
      </c>
      <c r="AI11">
        <v>68786.791791666663</v>
      </c>
      <c r="AJ11">
        <v>73973.430666666711</v>
      </c>
      <c r="AK11">
        <v>79397.970541666669</v>
      </c>
      <c r="AL11">
        <v>69535.334556666654</v>
      </c>
      <c r="AM11">
        <v>72054.19978666665</v>
      </c>
      <c r="AN11">
        <v>72086.827354166686</v>
      </c>
      <c r="AO11">
        <v>69431.706166666685</v>
      </c>
      <c r="AP11">
        <v>80179.660541666686</v>
      </c>
      <c r="AQ11">
        <v>73027.973053333364</v>
      </c>
      <c r="AR11">
        <v>100260.49345999995</v>
      </c>
      <c r="AS11">
        <v>104257.03399999994</v>
      </c>
      <c r="AT11">
        <v>85016.338479999933</v>
      </c>
      <c r="AU11">
        <v>72547.537500000006</v>
      </c>
      <c r="AV11">
        <v>72383.001291666675</v>
      </c>
      <c r="AW11">
        <v>72210.07216666665</v>
      </c>
      <c r="AX11">
        <v>70571.286666666696</v>
      </c>
    </row>
    <row r="12" spans="1:50" x14ac:dyDescent="0.25">
      <c r="A12">
        <v>68918.056840000019</v>
      </c>
      <c r="B12">
        <v>67929.78641666667</v>
      </c>
      <c r="C12">
        <v>72092.336416666687</v>
      </c>
      <c r="D12">
        <v>66669.438041666668</v>
      </c>
      <c r="E12">
        <v>71280.576344999994</v>
      </c>
      <c r="F12">
        <v>85040.052121666726</v>
      </c>
      <c r="G12">
        <v>67575.916666666788</v>
      </c>
      <c r="H12">
        <v>74361.274354166686</v>
      </c>
      <c r="I12">
        <v>74757.925400000051</v>
      </c>
      <c r="J12">
        <v>72592.98504166666</v>
      </c>
      <c r="K12">
        <v>89036.141666666663</v>
      </c>
      <c r="L12">
        <v>82677.442916666681</v>
      </c>
      <c r="M12">
        <v>74086.554979166671</v>
      </c>
      <c r="N12">
        <v>84760.162426666648</v>
      </c>
      <c r="O12">
        <v>69246.108791666673</v>
      </c>
      <c r="P12">
        <v>69152.892906666631</v>
      </c>
      <c r="Q12">
        <v>67026.621729166684</v>
      </c>
      <c r="R12">
        <v>78507.357791666713</v>
      </c>
      <c r="S12">
        <v>75672.848041666643</v>
      </c>
      <c r="T12">
        <v>72188.267226666678</v>
      </c>
      <c r="U12">
        <v>73387.167999999976</v>
      </c>
      <c r="V12">
        <v>68951.51979166668</v>
      </c>
      <c r="W12">
        <v>69027.404386666662</v>
      </c>
      <c r="X12">
        <v>75985.812166666714</v>
      </c>
      <c r="Y12">
        <v>72161.839666666681</v>
      </c>
      <c r="Z12">
        <v>69208.644666666674</v>
      </c>
      <c r="AA12">
        <v>68058.800666666677</v>
      </c>
      <c r="AB12">
        <v>75003.017979166645</v>
      </c>
      <c r="AC12">
        <v>77770.309916666636</v>
      </c>
      <c r="AD12">
        <v>70992.859439999957</v>
      </c>
      <c r="AE12">
        <v>68884.676729166691</v>
      </c>
      <c r="AF12">
        <v>73759.255786666661</v>
      </c>
      <c r="AG12">
        <v>69492.818240000037</v>
      </c>
      <c r="AH12">
        <v>69909.432000000015</v>
      </c>
      <c r="AI12">
        <v>67333.371799999964</v>
      </c>
      <c r="AJ12">
        <v>73973.430666666711</v>
      </c>
      <c r="AK12">
        <v>72017.151541666666</v>
      </c>
      <c r="AL12">
        <v>69535.334556666654</v>
      </c>
      <c r="AM12">
        <v>72054.19978666665</v>
      </c>
      <c r="AN12">
        <v>69725.474586666649</v>
      </c>
      <c r="AO12">
        <v>69431.706166666685</v>
      </c>
      <c r="AP12">
        <v>80179.660541666686</v>
      </c>
      <c r="AQ12">
        <v>73027.973053333364</v>
      </c>
      <c r="AR12">
        <v>100260.49345999995</v>
      </c>
      <c r="AS12">
        <v>104257.03399999994</v>
      </c>
      <c r="AT12">
        <v>83738.694859999974</v>
      </c>
      <c r="AU12">
        <v>72547.537500000006</v>
      </c>
      <c r="AV12">
        <v>69776.935291666683</v>
      </c>
      <c r="AW12">
        <v>72210.07216666665</v>
      </c>
      <c r="AX12">
        <v>70571.286666666696</v>
      </c>
    </row>
    <row r="15" spans="1:50" x14ac:dyDescent="0.25">
      <c r="A15">
        <f>MIN(_10bees10iter10foodx50[Test 1])</f>
        <v>68918.056840000019</v>
      </c>
      <c r="B15">
        <f>MIN(_10bees10iter10foodx50[Test 2])</f>
        <v>67929.78641666667</v>
      </c>
      <c r="C15">
        <f>MIN(_10bees10iter10foodx50[Test 3])</f>
        <v>72092.336416666687</v>
      </c>
      <c r="D15">
        <f>MIN(_10bees10iter10foodx50[Test 4])</f>
        <v>66669.438041666668</v>
      </c>
      <c r="E15">
        <f>MIN(_10bees10iter10foodx50[Test 5])</f>
        <v>71280.576344999994</v>
      </c>
      <c r="F15">
        <f>MIN(_10bees10iter10foodx50[Test 6])</f>
        <v>85040.052121666726</v>
      </c>
      <c r="G15">
        <f>MIN(_10bees10iter10foodx50[Test 7])</f>
        <v>67575.916666666788</v>
      </c>
      <c r="H15">
        <f>MIN(_10bees10iter10foodx50[Test 8])</f>
        <v>74361.274354166686</v>
      </c>
      <c r="I15">
        <f>MIN(_10bees10iter10foodx50[Test 9])</f>
        <v>74757.925400000051</v>
      </c>
      <c r="J15">
        <f>MIN(_10bees10iter10foodx50[Test 10])</f>
        <v>71544.508333333346</v>
      </c>
      <c r="K15">
        <f>MIN(_10bees10iter10foodx50[Test 11])</f>
        <v>89036.141666666663</v>
      </c>
      <c r="L15">
        <f>MIN(_10bees10iter10foodx50[Test 12])</f>
        <v>82677.442916666681</v>
      </c>
      <c r="M15">
        <f>MIN(_10bees10iter10foodx50[Test 13])</f>
        <v>69573.080159999983</v>
      </c>
      <c r="N15">
        <f>MIN(_10bees10iter10foodx50[Test 14])</f>
        <v>84760.162426666648</v>
      </c>
      <c r="O15">
        <f>MIN(_10bees10iter10foodx50[Test 15])</f>
        <v>69246.108791666673</v>
      </c>
      <c r="P15">
        <f>MIN(_10bees10iter10foodx50[Test 16])</f>
        <v>69152.892906666631</v>
      </c>
      <c r="Q15">
        <f>MIN(_10bees10iter10foodx50[Test 17])</f>
        <v>67026.621729166684</v>
      </c>
      <c r="R15">
        <f>MIN(_10bees10iter10foodx50[Test 18])</f>
        <v>78507.357791666713</v>
      </c>
      <c r="S15">
        <f>MIN(_10bees10iter10foodx50[Test 19])</f>
        <v>75046.499541666664</v>
      </c>
      <c r="T15">
        <f>MIN(_10bees10iter10foodx50[Test 20])</f>
        <v>72188.267226666678</v>
      </c>
      <c r="U15">
        <f>MIN(_10bees10iter10foodx50[Test 21])</f>
        <v>72263.589506666671</v>
      </c>
      <c r="V15">
        <f>MIN(_10bees10iter10foodx50[Test 22])</f>
        <v>68951.51979166668</v>
      </c>
      <c r="W15">
        <f>MIN(_10bees10iter10foodx50[Test 23])</f>
        <v>69027.404386666662</v>
      </c>
      <c r="X15">
        <f>MIN(_10bees10iter10foodx50[Test 24])</f>
        <v>75985.812166666714</v>
      </c>
      <c r="Y15">
        <f>MIN(_10bees10iter10foodx50[Test 25])</f>
        <v>71449.476729166636</v>
      </c>
      <c r="Z15">
        <f>MIN(_10bees10iter10foodx50[Test 26])</f>
        <v>69208.644666666674</v>
      </c>
      <c r="AA15">
        <f>MIN(_10bees10iter10foodx50[Test 27])</f>
        <v>68058.800666666677</v>
      </c>
      <c r="AB15">
        <f>MIN(_10bees10iter10foodx50[Test 28])</f>
        <v>75003.017979166645</v>
      </c>
      <c r="AC15">
        <f>MIN(_10bees10iter10foodx50[Test 29])</f>
        <v>77770.309916666636</v>
      </c>
      <c r="AD15">
        <f>MIN(_10bees10iter10foodx50[Test 30])</f>
        <v>70992.859439999957</v>
      </c>
      <c r="AE15">
        <f>MIN(_10bees10iter10foodx50[Test 31])</f>
        <v>68884.676729166691</v>
      </c>
      <c r="AF15">
        <f>MIN(_10bees10iter10foodx50[Test 32])</f>
        <v>73759.255786666661</v>
      </c>
      <c r="AG15">
        <f>MIN(_10bees10iter10foodx50[Test 33])</f>
        <v>69492.818240000037</v>
      </c>
      <c r="AH15">
        <f>MIN(_10bees10iter10foodx50[Test 34])</f>
        <v>69909.432000000015</v>
      </c>
      <c r="AI15">
        <f>MIN(_10bees10iter10foodx50[Test 35])</f>
        <v>67333.371799999964</v>
      </c>
      <c r="AJ15">
        <f>MIN(_10bees10iter10foodx50[Test 36])</f>
        <v>69772.900500000047</v>
      </c>
      <c r="AK15">
        <f>MIN(_10bees10iter10foodx50[Test 37])</f>
        <v>72017.151541666666</v>
      </c>
      <c r="AL15">
        <f>MIN(_10bees10iter10foodx50[Test 38])</f>
        <v>69535.334556666654</v>
      </c>
      <c r="AM15">
        <f>MIN(_10bees10iter10foodx50[Test 39])</f>
        <v>72054.19978666665</v>
      </c>
      <c r="AN15">
        <f>MIN(_10bees10iter10foodx50[Test 40])</f>
        <v>69725.474586666649</v>
      </c>
      <c r="AO15">
        <f>MIN(_10bees10iter10foodx50[Test 41])</f>
        <v>69431.706166666685</v>
      </c>
      <c r="AP15">
        <f>MIN(_10bees10iter10foodx50[Test 42])</f>
        <v>80179.660541666686</v>
      </c>
      <c r="AQ15">
        <f>MIN(_10bees10iter10foodx50[Test 43])</f>
        <v>73027.973053333364</v>
      </c>
      <c r="AR15">
        <f>MIN(_10bees10iter10foodx50[Test 44])</f>
        <v>100260.49345999995</v>
      </c>
      <c r="AS15">
        <f>MIN(_10bees10iter10foodx50[Test 45])</f>
        <v>104257.03399999994</v>
      </c>
      <c r="AT15">
        <f>MIN(_10bees10iter10foodx50[Test 46])</f>
        <v>83738.694859999974</v>
      </c>
      <c r="AU15">
        <f>MIN(_10bees10iter10foodx50[Test 47])</f>
        <v>72547.537500000006</v>
      </c>
      <c r="AV15">
        <f>MIN(_10bees10iter10foodx50[Test 48])</f>
        <v>69776.935291666683</v>
      </c>
      <c r="AW15">
        <f>MIN(_10bees10iter10foodx50[Test 49])</f>
        <v>72210.07216666665</v>
      </c>
      <c r="AX15">
        <f>MIN(_10bees10iter10foodx50[Test 50])</f>
        <v>70571.286666666696</v>
      </c>
    </row>
    <row r="16" spans="1:50" x14ac:dyDescent="0.25">
      <c r="A16" t="s">
        <v>58</v>
      </c>
      <c r="B16" t="s">
        <v>51</v>
      </c>
    </row>
    <row r="17" spans="1:4" x14ac:dyDescent="0.25">
      <c r="A17">
        <f>STDEV(A15:AX15)</f>
        <v>7779.4544972831927</v>
      </c>
      <c r="B17">
        <f>AVERAGE(A15:AX15)</f>
        <v>73891.637811549997</v>
      </c>
      <c r="D17">
        <f>MIN(A15:AX15)</f>
        <v>66669.438041666668</v>
      </c>
    </row>
    <row r="19" spans="1:4" x14ac:dyDescent="0.25">
      <c r="A19" s="2">
        <f>(A17/B17)</f>
        <v>0.10528193348648697</v>
      </c>
    </row>
    <row r="24" spans="1:4" x14ac:dyDescent="0.25">
      <c r="A24" t="s">
        <v>53</v>
      </c>
    </row>
    <row r="25" spans="1:4" x14ac:dyDescent="0.25">
      <c r="A25" t="s">
        <v>56</v>
      </c>
    </row>
    <row r="26" spans="1:4" x14ac:dyDescent="0.25">
      <c r="A26" t="s">
        <v>57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CDFE-1413-484D-8BE2-EA61A1CB50A0}">
  <dimension ref="A1:AX39"/>
  <sheetViews>
    <sheetView topLeftCell="A7" workbookViewId="0">
      <selection activeCell="A29" sqref="A29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85702.75185416665</v>
      </c>
      <c r="B2">
        <v>96706.466666666674</v>
      </c>
      <c r="C2">
        <v>126212.8769166667</v>
      </c>
      <c r="D2">
        <v>137549.02708333344</v>
      </c>
      <c r="E2">
        <v>87470.91666666657</v>
      </c>
      <c r="F2">
        <v>120132.39162500002</v>
      </c>
      <c r="G2">
        <v>84244.828124999985</v>
      </c>
      <c r="H2">
        <v>127077.53958333336</v>
      </c>
      <c r="I2">
        <v>99934.733291666678</v>
      </c>
      <c r="J2">
        <v>96500.422479166693</v>
      </c>
      <c r="K2">
        <v>108446.30297916658</v>
      </c>
      <c r="L2">
        <v>117820.16066666663</v>
      </c>
      <c r="M2">
        <v>87834.775208333274</v>
      </c>
      <c r="N2">
        <v>92664.686291666658</v>
      </c>
      <c r="O2">
        <v>100660.2035</v>
      </c>
      <c r="P2">
        <v>113502.52281249997</v>
      </c>
      <c r="Q2">
        <v>137803.62260416671</v>
      </c>
      <c r="R2">
        <v>132746.9375</v>
      </c>
      <c r="S2">
        <v>113786.6365416667</v>
      </c>
      <c r="T2">
        <v>105769.72966666664</v>
      </c>
      <c r="U2">
        <v>140048.84687499999</v>
      </c>
      <c r="V2">
        <v>131350.19199999998</v>
      </c>
      <c r="W2">
        <v>89450.785333333333</v>
      </c>
      <c r="X2">
        <v>96356.72560416667</v>
      </c>
      <c r="Y2">
        <v>101837.26225000004</v>
      </c>
      <c r="Z2">
        <v>88300.69604166667</v>
      </c>
      <c r="AA2">
        <v>96761.649666666679</v>
      </c>
      <c r="AB2">
        <v>116981.36800000005</v>
      </c>
      <c r="AC2">
        <v>82626.461166666631</v>
      </c>
      <c r="AD2">
        <v>122512.47260416664</v>
      </c>
      <c r="AE2">
        <v>146206.10091666668</v>
      </c>
      <c r="AF2">
        <v>101531.55016666668</v>
      </c>
      <c r="AG2">
        <v>86612.363666666643</v>
      </c>
      <c r="AH2">
        <v>84457.49925000011</v>
      </c>
      <c r="AI2">
        <v>101204.4166666665</v>
      </c>
      <c r="AJ2">
        <v>121897.83750000001</v>
      </c>
      <c r="AK2">
        <v>125956.20779166663</v>
      </c>
      <c r="AL2">
        <v>126596.35441666668</v>
      </c>
      <c r="AM2">
        <v>113420.66666666645</v>
      </c>
      <c r="AN2">
        <v>125722.6666666664</v>
      </c>
      <c r="AO2">
        <v>90657.287000000069</v>
      </c>
      <c r="AP2">
        <v>119019.31250000003</v>
      </c>
      <c r="AQ2">
        <v>104799.89531249995</v>
      </c>
      <c r="AR2">
        <v>122075.18066666667</v>
      </c>
      <c r="AS2">
        <v>147230.63333333342</v>
      </c>
      <c r="AT2">
        <v>88567.416666666584</v>
      </c>
      <c r="AU2">
        <v>125100.4484375</v>
      </c>
      <c r="AV2">
        <v>96784.255708333338</v>
      </c>
      <c r="AW2">
        <v>78136.554916666631</v>
      </c>
      <c r="AX2">
        <v>95994.166666666526</v>
      </c>
    </row>
    <row r="3" spans="1:50" x14ac:dyDescent="0.25">
      <c r="A3">
        <v>85702.75185416665</v>
      </c>
      <c r="B3">
        <v>96706.466666666674</v>
      </c>
      <c r="C3">
        <v>126212.8769166667</v>
      </c>
      <c r="D3">
        <v>100093.39866666668</v>
      </c>
      <c r="E3">
        <v>68869.916666666759</v>
      </c>
      <c r="F3">
        <v>70377.911039166676</v>
      </c>
      <c r="G3">
        <v>84244.828124999985</v>
      </c>
      <c r="H3">
        <v>126737.71458333332</v>
      </c>
      <c r="I3">
        <v>77698.493416666694</v>
      </c>
      <c r="J3">
        <v>96500.422479166693</v>
      </c>
      <c r="K3">
        <v>84507.04154166668</v>
      </c>
      <c r="L3">
        <v>76160.166666666686</v>
      </c>
      <c r="M3">
        <v>79449.068909166614</v>
      </c>
      <c r="N3">
        <v>79222.797041666665</v>
      </c>
      <c r="O3">
        <v>92078.10014166667</v>
      </c>
      <c r="P3">
        <v>113502.52281249997</v>
      </c>
      <c r="Q3">
        <v>90350.799708333318</v>
      </c>
      <c r="R3">
        <v>102197.46666666667</v>
      </c>
      <c r="S3">
        <v>113134.49829166672</v>
      </c>
      <c r="T3">
        <v>96425.838291666645</v>
      </c>
      <c r="U3">
        <v>117383.7050066667</v>
      </c>
      <c r="V3">
        <v>115151.87391666669</v>
      </c>
      <c r="W3">
        <v>83614.403291666662</v>
      </c>
      <c r="X3">
        <v>95624.387291666644</v>
      </c>
      <c r="Y3">
        <v>101837.26225000004</v>
      </c>
      <c r="Z3">
        <v>81894.446541666737</v>
      </c>
      <c r="AA3">
        <v>78877.916666666672</v>
      </c>
      <c r="AB3">
        <v>116981.36800000005</v>
      </c>
      <c r="AC3">
        <v>75156.799481666676</v>
      </c>
      <c r="AD3">
        <v>93574.446197499987</v>
      </c>
      <c r="AE3">
        <v>117095.47316000002</v>
      </c>
      <c r="AF3">
        <v>101531.55016666668</v>
      </c>
      <c r="AG3">
        <v>81920.676166666686</v>
      </c>
      <c r="AH3">
        <v>72734.073416666695</v>
      </c>
      <c r="AI3">
        <v>101204.4166666665</v>
      </c>
      <c r="AJ3">
        <v>121897.83750000001</v>
      </c>
      <c r="AK3">
        <v>111880.30529166669</v>
      </c>
      <c r="AL3">
        <v>96165.354229166696</v>
      </c>
      <c r="AM3">
        <v>95454.548916666652</v>
      </c>
      <c r="AN3">
        <v>84236.240666666708</v>
      </c>
      <c r="AO3">
        <v>76648.397226666712</v>
      </c>
      <c r="AP3">
        <v>109148.99750000001</v>
      </c>
      <c r="AQ3">
        <v>100438.9908541667</v>
      </c>
      <c r="AR3">
        <v>81897.803999999989</v>
      </c>
      <c r="AS3">
        <v>112030.02887666674</v>
      </c>
      <c r="AT3">
        <v>88567.416666666584</v>
      </c>
      <c r="AU3">
        <v>113675.753125</v>
      </c>
      <c r="AV3">
        <v>96784.255708333338</v>
      </c>
      <c r="AW3">
        <v>78136.554916666631</v>
      </c>
      <c r="AX3">
        <v>95994.166666666526</v>
      </c>
    </row>
    <row r="4" spans="1:50" x14ac:dyDescent="0.25">
      <c r="A4">
        <v>77297.510280000075</v>
      </c>
      <c r="B4">
        <v>88384.59288000004</v>
      </c>
      <c r="C4">
        <v>109791.00984416662</v>
      </c>
      <c r="D4">
        <v>81982.445671666661</v>
      </c>
      <c r="E4">
        <v>68869.916666666759</v>
      </c>
      <c r="F4">
        <v>70377.911039166676</v>
      </c>
      <c r="G4">
        <v>79930.189083333375</v>
      </c>
      <c r="H4">
        <v>117990.43750000001</v>
      </c>
      <c r="I4">
        <v>77698.493416666694</v>
      </c>
      <c r="J4">
        <v>85112.720166666695</v>
      </c>
      <c r="K4">
        <v>83954.816666666695</v>
      </c>
      <c r="L4">
        <v>76061.189186666612</v>
      </c>
      <c r="M4">
        <v>79449.068909166614</v>
      </c>
      <c r="N4">
        <v>75536.098916666626</v>
      </c>
      <c r="O4">
        <v>92078.10014166667</v>
      </c>
      <c r="P4">
        <v>85582.163994999966</v>
      </c>
      <c r="Q4">
        <v>82244.934792500033</v>
      </c>
      <c r="R4">
        <v>80395.616666666669</v>
      </c>
      <c r="S4">
        <v>87775.801916666678</v>
      </c>
      <c r="T4">
        <v>81688.116756666597</v>
      </c>
      <c r="U4">
        <v>113761.3822916667</v>
      </c>
      <c r="V4">
        <v>110581.78917333331</v>
      </c>
      <c r="W4">
        <v>68862.490130000006</v>
      </c>
      <c r="X4">
        <v>93486.241291666724</v>
      </c>
      <c r="Y4">
        <v>76089.962811666686</v>
      </c>
      <c r="Z4">
        <v>80360.670604999963</v>
      </c>
      <c r="AA4">
        <v>76660.40147916667</v>
      </c>
      <c r="AB4">
        <v>116981.36800000005</v>
      </c>
      <c r="AC4">
        <v>75156.799481666676</v>
      </c>
      <c r="AD4">
        <v>93574.446197499987</v>
      </c>
      <c r="AE4">
        <v>117095.47316000002</v>
      </c>
      <c r="AF4">
        <v>81879.260509999935</v>
      </c>
      <c r="AG4">
        <v>78192.295666666701</v>
      </c>
      <c r="AH4">
        <v>68514.166666666773</v>
      </c>
      <c r="AI4">
        <v>64642.477000000021</v>
      </c>
      <c r="AJ4">
        <v>97192.145916666675</v>
      </c>
      <c r="AK4">
        <v>111880.30529166669</v>
      </c>
      <c r="AL4">
        <v>89563.724354166727</v>
      </c>
      <c r="AM4">
        <v>81361.903999999995</v>
      </c>
      <c r="AN4">
        <v>78336.282791666643</v>
      </c>
      <c r="AO4">
        <v>76454.878666666656</v>
      </c>
      <c r="AP4">
        <v>84465.188291666665</v>
      </c>
      <c r="AQ4">
        <v>81230.25116666664</v>
      </c>
      <c r="AR4">
        <v>81897.803999999989</v>
      </c>
      <c r="AS4">
        <v>103542.49081166669</v>
      </c>
      <c r="AT4">
        <v>88567.416666666584</v>
      </c>
      <c r="AU4">
        <v>113675.753125</v>
      </c>
      <c r="AV4">
        <v>93133.53764000001</v>
      </c>
      <c r="AW4">
        <v>78136.554916666631</v>
      </c>
      <c r="AX4">
        <v>87854.672064166691</v>
      </c>
    </row>
    <row r="5" spans="1:50" x14ac:dyDescent="0.25">
      <c r="A5">
        <v>77297.510280000075</v>
      </c>
      <c r="B5">
        <v>77342.357739999992</v>
      </c>
      <c r="C5">
        <v>107940.86770833338</v>
      </c>
      <c r="D5">
        <v>81982.445671666661</v>
      </c>
      <c r="E5">
        <v>67486.793225000016</v>
      </c>
      <c r="F5">
        <v>70377.911039166676</v>
      </c>
      <c r="G5">
        <v>78716.301919999998</v>
      </c>
      <c r="H5">
        <v>117558.1262916667</v>
      </c>
      <c r="I5">
        <v>77698.493416666694</v>
      </c>
      <c r="J5">
        <v>83070.23588000008</v>
      </c>
      <c r="K5">
        <v>81098.05766666666</v>
      </c>
      <c r="L5">
        <v>76061.189186666612</v>
      </c>
      <c r="M5">
        <v>76209.400541666648</v>
      </c>
      <c r="N5">
        <v>75536.098916666626</v>
      </c>
      <c r="O5">
        <v>82460.772899999982</v>
      </c>
      <c r="P5">
        <v>71165.260583333322</v>
      </c>
      <c r="Q5">
        <v>82244.934792500033</v>
      </c>
      <c r="R5">
        <v>72204.33480666668</v>
      </c>
      <c r="S5">
        <v>87775.801916666678</v>
      </c>
      <c r="T5">
        <v>77603.790291666679</v>
      </c>
      <c r="U5">
        <v>113494.02404166663</v>
      </c>
      <c r="V5">
        <v>107136.67441666663</v>
      </c>
      <c r="W5">
        <v>68862.490130000006</v>
      </c>
      <c r="X5">
        <v>84851.1755416667</v>
      </c>
      <c r="Y5">
        <v>75826.210786666677</v>
      </c>
      <c r="Z5">
        <v>78683.756193333305</v>
      </c>
      <c r="AA5">
        <v>76660.40147916667</v>
      </c>
      <c r="AB5">
        <v>113989.11890666668</v>
      </c>
      <c r="AC5">
        <v>73627.71096000004</v>
      </c>
      <c r="AD5">
        <v>93574.446197499987</v>
      </c>
      <c r="AE5">
        <v>117095.47316000002</v>
      </c>
      <c r="AF5">
        <v>81879.260509999935</v>
      </c>
      <c r="AG5">
        <v>74408.234491666648</v>
      </c>
      <c r="AH5">
        <v>68191.389854166686</v>
      </c>
      <c r="AI5">
        <v>64642.477000000021</v>
      </c>
      <c r="AJ5">
        <v>97192.145916666675</v>
      </c>
      <c r="AK5">
        <v>111880.30529166669</v>
      </c>
      <c r="AL5">
        <v>88808.376604166653</v>
      </c>
      <c r="AM5">
        <v>81273.203354166631</v>
      </c>
      <c r="AN5">
        <v>78336.282791666643</v>
      </c>
      <c r="AO5">
        <v>75721.848916666699</v>
      </c>
      <c r="AP5">
        <v>83489.0226666667</v>
      </c>
      <c r="AQ5">
        <v>79200.374416666658</v>
      </c>
      <c r="AR5">
        <v>81897.803999999989</v>
      </c>
      <c r="AS5">
        <v>89023.448506666638</v>
      </c>
      <c r="AT5">
        <v>88567.416666666584</v>
      </c>
      <c r="AU5">
        <v>113675.753125</v>
      </c>
      <c r="AV5">
        <v>77388.345946666668</v>
      </c>
      <c r="AW5">
        <v>75112.22570666665</v>
      </c>
      <c r="AX5">
        <v>67826.814119166665</v>
      </c>
    </row>
    <row r="6" spans="1:50" x14ac:dyDescent="0.25">
      <c r="A6">
        <v>77297.510280000075</v>
      </c>
      <c r="B6">
        <v>77015.575226666653</v>
      </c>
      <c r="C6">
        <v>102794.08750000004</v>
      </c>
      <c r="D6">
        <v>76858.820416666713</v>
      </c>
      <c r="E6">
        <v>67486.793225000016</v>
      </c>
      <c r="F6">
        <v>69920.811946666669</v>
      </c>
      <c r="G6">
        <v>78716.301919999998</v>
      </c>
      <c r="H6">
        <v>111203.66922999994</v>
      </c>
      <c r="I6">
        <v>76239.928195000088</v>
      </c>
      <c r="J6">
        <v>83070.23588000008</v>
      </c>
      <c r="K6">
        <v>81098.05766666666</v>
      </c>
      <c r="L6">
        <v>73431.246354166695</v>
      </c>
      <c r="M6">
        <v>76209.400541666648</v>
      </c>
      <c r="N6">
        <v>75536.098916666626</v>
      </c>
      <c r="O6">
        <v>74733.402159166624</v>
      </c>
      <c r="P6">
        <v>71165.260583333322</v>
      </c>
      <c r="Q6">
        <v>76893.166666666672</v>
      </c>
      <c r="R6">
        <v>72204.33480666668</v>
      </c>
      <c r="S6">
        <v>78258.921600000001</v>
      </c>
      <c r="T6">
        <v>74202.458041666672</v>
      </c>
      <c r="U6">
        <v>112692.13579166669</v>
      </c>
      <c r="V6">
        <v>106138.15241666666</v>
      </c>
      <c r="W6">
        <v>68862.490130000006</v>
      </c>
      <c r="X6">
        <v>83599.645786666602</v>
      </c>
      <c r="Y6">
        <v>72981.721916666676</v>
      </c>
      <c r="Z6">
        <v>70394.94098166663</v>
      </c>
      <c r="AA6">
        <v>74789.967041666663</v>
      </c>
      <c r="AB6">
        <v>111497.79897916669</v>
      </c>
      <c r="AC6">
        <v>70901.179166666683</v>
      </c>
      <c r="AD6">
        <v>93574.446197499987</v>
      </c>
      <c r="AE6">
        <v>117095.47316000002</v>
      </c>
      <c r="AF6">
        <v>81879.260509999935</v>
      </c>
      <c r="AG6">
        <v>71004.965041666685</v>
      </c>
      <c r="AH6">
        <v>68191.389854166686</v>
      </c>
      <c r="AI6">
        <v>64642.477000000021</v>
      </c>
      <c r="AJ6">
        <v>93234.299855000019</v>
      </c>
      <c r="AK6">
        <v>111633.61556666663</v>
      </c>
      <c r="AL6">
        <v>83271.975999999981</v>
      </c>
      <c r="AM6">
        <v>80197.135999999999</v>
      </c>
      <c r="AN6">
        <v>77140.938291666665</v>
      </c>
      <c r="AO6">
        <v>75721.848916666699</v>
      </c>
      <c r="AP6">
        <v>81146.66379166668</v>
      </c>
      <c r="AQ6">
        <v>75143.068299999941</v>
      </c>
      <c r="AR6">
        <v>81897.803999999989</v>
      </c>
      <c r="AS6">
        <v>88635.465320000018</v>
      </c>
      <c r="AT6">
        <v>88567.416666666584</v>
      </c>
      <c r="AU6">
        <v>93988.760416666701</v>
      </c>
      <c r="AV6">
        <v>75396.239545000019</v>
      </c>
      <c r="AW6">
        <v>75112.22570666665</v>
      </c>
      <c r="AX6">
        <v>67826.814119166665</v>
      </c>
    </row>
    <row r="7" spans="1:50" x14ac:dyDescent="0.25">
      <c r="A7">
        <v>77297.510280000075</v>
      </c>
      <c r="B7">
        <v>75236.147150000004</v>
      </c>
      <c r="C7">
        <v>102794.08750000004</v>
      </c>
      <c r="D7">
        <v>76038.782291666648</v>
      </c>
      <c r="E7">
        <v>67086.166666666788</v>
      </c>
      <c r="F7">
        <v>69920.811946666669</v>
      </c>
      <c r="G7">
        <v>74082.875593333345</v>
      </c>
      <c r="H7">
        <v>109834.51395999998</v>
      </c>
      <c r="I7">
        <v>76239.928195000088</v>
      </c>
      <c r="J7">
        <v>83070.23588000008</v>
      </c>
      <c r="K7">
        <v>78992.771959999998</v>
      </c>
      <c r="L7">
        <v>73431.246354166695</v>
      </c>
      <c r="M7">
        <v>76209.400541666648</v>
      </c>
      <c r="N7">
        <v>75514.931666666671</v>
      </c>
      <c r="O7">
        <v>74505.151858333324</v>
      </c>
      <c r="P7">
        <v>71165.260583333322</v>
      </c>
      <c r="Q7">
        <v>76893.166666666672</v>
      </c>
      <c r="R7">
        <v>72204.33480666668</v>
      </c>
      <c r="S7">
        <v>78258.921600000001</v>
      </c>
      <c r="T7">
        <v>74166.097079999978</v>
      </c>
      <c r="U7">
        <v>108908.46391666669</v>
      </c>
      <c r="V7">
        <v>100550.29929166667</v>
      </c>
      <c r="W7">
        <v>68862.490130000006</v>
      </c>
      <c r="X7">
        <v>81220.938541666648</v>
      </c>
      <c r="Y7">
        <v>71363.121416666705</v>
      </c>
      <c r="Z7">
        <v>70394.94098166663</v>
      </c>
      <c r="AA7">
        <v>74789.967041666663</v>
      </c>
      <c r="AB7">
        <v>104992.9166666665</v>
      </c>
      <c r="AC7">
        <v>70901.179166666683</v>
      </c>
      <c r="AD7">
        <v>85119.198041666648</v>
      </c>
      <c r="AE7">
        <v>117095.47316000002</v>
      </c>
      <c r="AF7">
        <v>78923.952049999949</v>
      </c>
      <c r="AG7">
        <v>71004.965041666685</v>
      </c>
      <c r="AH7">
        <v>68191.389854166686</v>
      </c>
      <c r="AI7">
        <v>64642.477000000021</v>
      </c>
      <c r="AJ7">
        <v>91706.574046666661</v>
      </c>
      <c r="AK7">
        <v>111257.16910416665</v>
      </c>
      <c r="AL7">
        <v>79551.228479166675</v>
      </c>
      <c r="AM7">
        <v>77219.350416666726</v>
      </c>
      <c r="AN7">
        <v>77140.938291666665</v>
      </c>
      <c r="AO7">
        <v>75184.837200000024</v>
      </c>
      <c r="AP7">
        <v>75956.594666666701</v>
      </c>
      <c r="AQ7">
        <v>71973.719416666674</v>
      </c>
      <c r="AR7">
        <v>77657.322800000024</v>
      </c>
      <c r="AS7">
        <v>85253.801136666632</v>
      </c>
      <c r="AT7">
        <v>81209.43634999996</v>
      </c>
      <c r="AU7">
        <v>90091.837226666641</v>
      </c>
      <c r="AV7">
        <v>75396.239545000019</v>
      </c>
      <c r="AW7">
        <v>75112.22570666665</v>
      </c>
      <c r="AX7">
        <v>67826.814119166665</v>
      </c>
    </row>
    <row r="8" spans="1:50" x14ac:dyDescent="0.25">
      <c r="A8">
        <v>77297.510280000075</v>
      </c>
      <c r="B8">
        <v>72151.730426666705</v>
      </c>
      <c r="C8">
        <v>102794.08750000004</v>
      </c>
      <c r="D8">
        <v>72364.022416666659</v>
      </c>
      <c r="E8">
        <v>66135.166666666802</v>
      </c>
      <c r="F8">
        <v>69920.811946666669</v>
      </c>
      <c r="G8">
        <v>74082.875593333345</v>
      </c>
      <c r="H8">
        <v>109395.91316666669</v>
      </c>
      <c r="I8">
        <v>76239.928195000088</v>
      </c>
      <c r="J8">
        <v>83070.23588000008</v>
      </c>
      <c r="K8">
        <v>75615.237859999994</v>
      </c>
      <c r="L8">
        <v>73431.246354166695</v>
      </c>
      <c r="M8">
        <v>75515.335979166688</v>
      </c>
      <c r="N8">
        <v>75514.931666666671</v>
      </c>
      <c r="O8">
        <v>73486.160416666593</v>
      </c>
      <c r="P8">
        <v>69195.416666666759</v>
      </c>
      <c r="Q8">
        <v>76893.166666666672</v>
      </c>
      <c r="R8">
        <v>72204.33480666668</v>
      </c>
      <c r="S8">
        <v>76499.630865000014</v>
      </c>
      <c r="T8">
        <v>72389.269916666672</v>
      </c>
      <c r="U8">
        <v>108908.46391666669</v>
      </c>
      <c r="V8">
        <v>100550.29929166667</v>
      </c>
      <c r="W8">
        <v>68862.490130000006</v>
      </c>
      <c r="X8">
        <v>74619.860666666646</v>
      </c>
      <c r="Y8">
        <v>71363.121416666705</v>
      </c>
      <c r="Z8">
        <v>70394.94098166663</v>
      </c>
      <c r="AA8">
        <v>74789.967041666663</v>
      </c>
      <c r="AB8">
        <v>104992.9166666665</v>
      </c>
      <c r="AC8">
        <v>70901.179166666683</v>
      </c>
      <c r="AD8">
        <v>75855.764916666682</v>
      </c>
      <c r="AE8">
        <v>117095.47316000002</v>
      </c>
      <c r="AF8">
        <v>70520.416666666744</v>
      </c>
      <c r="AG8">
        <v>71004.965041666685</v>
      </c>
      <c r="AH8">
        <v>66959.666666666788</v>
      </c>
      <c r="AI8">
        <v>64642.477000000021</v>
      </c>
      <c r="AJ8">
        <v>77246.325595000031</v>
      </c>
      <c r="AK8">
        <v>111257.16910416665</v>
      </c>
      <c r="AL8">
        <v>79490.376562500023</v>
      </c>
      <c r="AM8">
        <v>77219.350416666726</v>
      </c>
      <c r="AN8">
        <v>76751.23079166669</v>
      </c>
      <c r="AO8">
        <v>68903.052916666638</v>
      </c>
      <c r="AP8">
        <v>75956.594666666701</v>
      </c>
      <c r="AQ8">
        <v>71973.719416666674</v>
      </c>
      <c r="AR8">
        <v>77657.322800000024</v>
      </c>
      <c r="AS8">
        <v>85081.650728333334</v>
      </c>
      <c r="AT8">
        <v>77845.219885000042</v>
      </c>
      <c r="AU8">
        <v>87031.17239000008</v>
      </c>
      <c r="AV8">
        <v>75396.239545000019</v>
      </c>
      <c r="AW8">
        <v>75090.624041666641</v>
      </c>
      <c r="AX8">
        <v>67826.814119166665</v>
      </c>
    </row>
    <row r="9" spans="1:50" x14ac:dyDescent="0.25">
      <c r="A9">
        <v>77128.075339999967</v>
      </c>
      <c r="B9">
        <v>72151.730426666705</v>
      </c>
      <c r="C9">
        <v>102794.08750000004</v>
      </c>
      <c r="D9">
        <v>72364.022416666659</v>
      </c>
      <c r="E9">
        <v>66135.166666666802</v>
      </c>
      <c r="F9">
        <v>69407.570066666667</v>
      </c>
      <c r="G9">
        <v>72226.961791666661</v>
      </c>
      <c r="H9">
        <v>109395.91316666669</v>
      </c>
      <c r="I9">
        <v>74258.477041666672</v>
      </c>
      <c r="J9">
        <v>79663.752000000008</v>
      </c>
      <c r="K9">
        <v>75615.237859999994</v>
      </c>
      <c r="L9">
        <v>73431.246354166695</v>
      </c>
      <c r="M9">
        <v>71938.749166666661</v>
      </c>
      <c r="N9">
        <v>75514.931666666671</v>
      </c>
      <c r="O9">
        <v>70764.672916666663</v>
      </c>
      <c r="P9">
        <v>69195.416666666759</v>
      </c>
      <c r="Q9">
        <v>76893.166666666672</v>
      </c>
      <c r="R9">
        <v>72204.33480666668</v>
      </c>
      <c r="S9">
        <v>75460.906285000005</v>
      </c>
      <c r="T9">
        <v>72389.269916666672</v>
      </c>
      <c r="U9">
        <v>104973.65604166668</v>
      </c>
      <c r="V9">
        <v>100550.29929166667</v>
      </c>
      <c r="W9">
        <v>68862.490130000006</v>
      </c>
      <c r="X9">
        <v>74619.860666666646</v>
      </c>
      <c r="Y9">
        <v>71363.121416666705</v>
      </c>
      <c r="Z9">
        <v>70394.94098166663</v>
      </c>
      <c r="AA9">
        <v>74789.967041666663</v>
      </c>
      <c r="AB9">
        <v>104992.9166666665</v>
      </c>
      <c r="AC9">
        <v>70901.179166666683</v>
      </c>
      <c r="AD9">
        <v>75855.764916666682</v>
      </c>
      <c r="AE9">
        <v>117095.47316000002</v>
      </c>
      <c r="AF9">
        <v>70520.416666666744</v>
      </c>
      <c r="AG9">
        <v>71004.965041666685</v>
      </c>
      <c r="AH9">
        <v>66959.666666666788</v>
      </c>
      <c r="AI9">
        <v>64642.477000000021</v>
      </c>
      <c r="AJ9">
        <v>75098.038966666674</v>
      </c>
      <c r="AK9">
        <v>108757.11093750001</v>
      </c>
      <c r="AL9">
        <v>79490.376562500023</v>
      </c>
      <c r="AM9">
        <v>75604.278479999979</v>
      </c>
      <c r="AN9">
        <v>75208.41948000004</v>
      </c>
      <c r="AO9">
        <v>68903.052916666638</v>
      </c>
      <c r="AP9">
        <v>75956.594666666701</v>
      </c>
      <c r="AQ9">
        <v>71923.062459999972</v>
      </c>
      <c r="AR9">
        <v>74199.548831666674</v>
      </c>
      <c r="AS9">
        <v>85081.650728333334</v>
      </c>
      <c r="AT9">
        <v>77845.219885000042</v>
      </c>
      <c r="AU9">
        <v>82409.014109999989</v>
      </c>
      <c r="AV9">
        <v>75396.239545000019</v>
      </c>
      <c r="AW9">
        <v>75090.624041666641</v>
      </c>
      <c r="AX9">
        <v>67826.814119166665</v>
      </c>
    </row>
    <row r="10" spans="1:50" x14ac:dyDescent="0.25">
      <c r="A10">
        <v>73174.336666666612</v>
      </c>
      <c r="B10">
        <v>72077.188580000075</v>
      </c>
      <c r="C10">
        <v>102794.08750000004</v>
      </c>
      <c r="D10">
        <v>72364.022416666659</v>
      </c>
      <c r="E10">
        <v>66135.166666666802</v>
      </c>
      <c r="F10">
        <v>69407.570066666667</v>
      </c>
      <c r="G10">
        <v>69289.05329999997</v>
      </c>
      <c r="H10">
        <v>104243.00757500001</v>
      </c>
      <c r="I10">
        <v>74258.477041666672</v>
      </c>
      <c r="J10">
        <v>77833.505219166662</v>
      </c>
      <c r="K10">
        <v>75615.237859999994</v>
      </c>
      <c r="L10">
        <v>70558.907279999956</v>
      </c>
      <c r="M10">
        <v>71938.749166666661</v>
      </c>
      <c r="N10">
        <v>73415.760791666675</v>
      </c>
      <c r="O10">
        <v>70764.672916666663</v>
      </c>
      <c r="P10">
        <v>69195.416666666759</v>
      </c>
      <c r="Q10">
        <v>76893.166666666672</v>
      </c>
      <c r="R10">
        <v>72211.777540000025</v>
      </c>
      <c r="S10">
        <v>74387.770740000022</v>
      </c>
      <c r="T10">
        <v>72389.269916666672</v>
      </c>
      <c r="U10">
        <v>104973.65604166668</v>
      </c>
      <c r="V10">
        <v>100550.29929166667</v>
      </c>
      <c r="W10">
        <v>68862.490130000006</v>
      </c>
      <c r="X10">
        <v>74619.860666666646</v>
      </c>
      <c r="Y10">
        <v>70628.15241666662</v>
      </c>
      <c r="Z10">
        <v>70394.94098166663</v>
      </c>
      <c r="AA10">
        <v>70963.305354166703</v>
      </c>
      <c r="AB10">
        <v>104992.9166666665</v>
      </c>
      <c r="AC10">
        <v>70901.179166666683</v>
      </c>
      <c r="AD10">
        <v>74180.047666666695</v>
      </c>
      <c r="AE10">
        <v>116351.38285000001</v>
      </c>
      <c r="AF10">
        <v>70520.416666666744</v>
      </c>
      <c r="AG10">
        <v>71004.965041666685</v>
      </c>
      <c r="AH10">
        <v>66959.666666666788</v>
      </c>
      <c r="AI10">
        <v>64642.477000000021</v>
      </c>
      <c r="AJ10">
        <v>70503.759026666667</v>
      </c>
      <c r="AK10">
        <v>108757.11093750001</v>
      </c>
      <c r="AL10">
        <v>74830.035226666689</v>
      </c>
      <c r="AM10">
        <v>75092.02764</v>
      </c>
      <c r="AN10">
        <v>68909.509541666688</v>
      </c>
      <c r="AO10">
        <v>68903.052916666638</v>
      </c>
      <c r="AP10">
        <v>72348.753139999972</v>
      </c>
      <c r="AQ10">
        <v>71923.062459999972</v>
      </c>
      <c r="AR10">
        <v>74199.548831666674</v>
      </c>
      <c r="AS10">
        <v>85081.650728333334</v>
      </c>
      <c r="AT10">
        <v>77845.219885000042</v>
      </c>
      <c r="AU10">
        <v>70078.461117500032</v>
      </c>
      <c r="AV10">
        <v>75396.239545000019</v>
      </c>
      <c r="AW10">
        <v>75090.624041666641</v>
      </c>
      <c r="AX10">
        <v>67826.814119166665</v>
      </c>
    </row>
    <row r="11" spans="1:50" x14ac:dyDescent="0.25">
      <c r="A11">
        <v>73174.336666666612</v>
      </c>
      <c r="B11">
        <v>72077.188580000075</v>
      </c>
      <c r="C11">
        <v>102794.08750000004</v>
      </c>
      <c r="D11">
        <v>70932.408333333326</v>
      </c>
      <c r="E11">
        <v>66135.166666666802</v>
      </c>
      <c r="F11">
        <v>69407.570066666667</v>
      </c>
      <c r="G11">
        <v>69289.05329999997</v>
      </c>
      <c r="H11">
        <v>99902.000000000087</v>
      </c>
      <c r="I11">
        <v>74258.477041666672</v>
      </c>
      <c r="J11">
        <v>73679.758791666667</v>
      </c>
      <c r="K11">
        <v>73462.754279999979</v>
      </c>
      <c r="L11">
        <v>70558.907279999956</v>
      </c>
      <c r="M11">
        <v>71938.749166666661</v>
      </c>
      <c r="N11">
        <v>71688.59229166666</v>
      </c>
      <c r="O11">
        <v>70764.672916666663</v>
      </c>
      <c r="P11">
        <v>69195.416666666759</v>
      </c>
      <c r="Q11">
        <v>73471.916666666701</v>
      </c>
      <c r="R11">
        <v>72211.777540000025</v>
      </c>
      <c r="S11">
        <v>74387.770740000022</v>
      </c>
      <c r="T11">
        <v>71647.057854166676</v>
      </c>
      <c r="U11">
        <v>104973.65604166668</v>
      </c>
      <c r="V11">
        <v>100377.1862916666</v>
      </c>
      <c r="W11">
        <v>70630.405291666699</v>
      </c>
      <c r="X11">
        <v>74431.760306666678</v>
      </c>
      <c r="Y11">
        <v>70628.15241666662</v>
      </c>
      <c r="Z11">
        <v>69737.30991666668</v>
      </c>
      <c r="AA11">
        <v>70963.305354166703</v>
      </c>
      <c r="AB11">
        <v>104992.9166666665</v>
      </c>
      <c r="AC11">
        <v>70901.179166666683</v>
      </c>
      <c r="AD11">
        <v>74180.047666666695</v>
      </c>
      <c r="AE11">
        <v>116351.38285000001</v>
      </c>
      <c r="AF11">
        <v>70520.416666666744</v>
      </c>
      <c r="AG11">
        <v>71004.965041666685</v>
      </c>
      <c r="AH11">
        <v>66959.666666666788</v>
      </c>
      <c r="AI11">
        <v>68177.416666666773</v>
      </c>
      <c r="AJ11">
        <v>70503.759026666667</v>
      </c>
      <c r="AK11">
        <v>108757.11093750001</v>
      </c>
      <c r="AL11">
        <v>74830.035226666689</v>
      </c>
      <c r="AM11">
        <v>75092.02764</v>
      </c>
      <c r="AN11">
        <v>68909.509541666688</v>
      </c>
      <c r="AO11">
        <v>68903.052916666638</v>
      </c>
      <c r="AP11">
        <v>72348.753139999972</v>
      </c>
      <c r="AQ11">
        <v>71923.062459999972</v>
      </c>
      <c r="AR11">
        <v>73889.608464999983</v>
      </c>
      <c r="AS11">
        <v>85081.650728333334</v>
      </c>
      <c r="AT11">
        <v>77290.366613333317</v>
      </c>
      <c r="AU11">
        <v>70078.461117500032</v>
      </c>
      <c r="AV11">
        <v>75396.239545000019</v>
      </c>
      <c r="AW11">
        <v>73003.676333333337</v>
      </c>
      <c r="AX11">
        <v>67826.814119166665</v>
      </c>
    </row>
    <row r="12" spans="1:50" x14ac:dyDescent="0.25">
      <c r="A12">
        <v>73174.336666666612</v>
      </c>
      <c r="B12">
        <v>69929.565994999983</v>
      </c>
      <c r="C12">
        <v>101099.17083333341</v>
      </c>
      <c r="D12">
        <v>70836.945833333331</v>
      </c>
      <c r="E12">
        <v>66135.166666666802</v>
      </c>
      <c r="F12">
        <v>66818.918750000012</v>
      </c>
      <c r="G12">
        <v>69289.05329999997</v>
      </c>
      <c r="H12">
        <v>99902.000000000087</v>
      </c>
      <c r="I12">
        <v>74258.477041666672</v>
      </c>
      <c r="J12">
        <v>73679.758791666667</v>
      </c>
      <c r="K12">
        <v>73462.754279999979</v>
      </c>
      <c r="L12">
        <v>69882.272000000026</v>
      </c>
      <c r="M12">
        <v>71938.749166666661</v>
      </c>
      <c r="N12">
        <v>71688.59229166666</v>
      </c>
      <c r="O12">
        <v>70764.672916666663</v>
      </c>
      <c r="P12">
        <v>69195.416666666759</v>
      </c>
      <c r="Q12">
        <v>73471.916666666701</v>
      </c>
      <c r="R12">
        <v>70571.116266666635</v>
      </c>
      <c r="S12">
        <v>72388.217666666664</v>
      </c>
      <c r="T12">
        <v>71647.057854166676</v>
      </c>
      <c r="U12">
        <v>104973.65604166668</v>
      </c>
      <c r="V12">
        <v>98962.395479166662</v>
      </c>
      <c r="W12">
        <v>70630.405291666699</v>
      </c>
      <c r="X12">
        <v>74431.760306666678</v>
      </c>
      <c r="Y12">
        <v>70628.15241666662</v>
      </c>
      <c r="Z12">
        <v>69737.30991666668</v>
      </c>
      <c r="AA12">
        <v>70963.305354166703</v>
      </c>
      <c r="AB12">
        <v>104992.9166666665</v>
      </c>
      <c r="AC12">
        <v>71604.836658333326</v>
      </c>
      <c r="AD12">
        <v>74180.047666666695</v>
      </c>
      <c r="AE12">
        <v>113848.67407999998</v>
      </c>
      <c r="AF12">
        <v>70520.416666666744</v>
      </c>
      <c r="AG12">
        <v>70176.843354166675</v>
      </c>
      <c r="AH12">
        <v>65174.847226666665</v>
      </c>
      <c r="AI12">
        <v>68177.416666666773</v>
      </c>
      <c r="AJ12">
        <v>70503.759026666667</v>
      </c>
      <c r="AK12">
        <v>108757.11093750001</v>
      </c>
      <c r="AL12">
        <v>74830.035226666689</v>
      </c>
      <c r="AM12">
        <v>75092.02764</v>
      </c>
      <c r="AN12">
        <v>68909.509541666688</v>
      </c>
      <c r="AO12">
        <v>68903.052916666638</v>
      </c>
      <c r="AP12">
        <v>71319.589579999971</v>
      </c>
      <c r="AQ12">
        <v>71923.062459999972</v>
      </c>
      <c r="AR12">
        <v>73889.608464999983</v>
      </c>
      <c r="AS12">
        <v>85081.650728333334</v>
      </c>
      <c r="AT12">
        <v>75220.047291666677</v>
      </c>
      <c r="AU12">
        <v>70078.461117500032</v>
      </c>
      <c r="AV12">
        <v>72900.91666666673</v>
      </c>
      <c r="AW12">
        <v>73003.676333333337</v>
      </c>
      <c r="AX12">
        <v>69153.093041666667</v>
      </c>
    </row>
    <row r="13" spans="1:50" x14ac:dyDescent="0.25">
      <c r="A13">
        <v>72465.420021666636</v>
      </c>
      <c r="B13">
        <v>69929.565994999983</v>
      </c>
      <c r="C13">
        <v>97155.145833333328</v>
      </c>
      <c r="D13">
        <v>70836.945833333331</v>
      </c>
      <c r="E13">
        <v>66135.166666666802</v>
      </c>
      <c r="F13">
        <v>66818.918750000012</v>
      </c>
      <c r="G13">
        <v>69289.05329999997</v>
      </c>
      <c r="H13">
        <v>90417.74450666667</v>
      </c>
      <c r="I13">
        <v>75180.998291666663</v>
      </c>
      <c r="J13">
        <v>73679.758791666667</v>
      </c>
      <c r="K13">
        <v>73462.754279999979</v>
      </c>
      <c r="L13">
        <v>68957.248187500008</v>
      </c>
      <c r="M13">
        <v>71938.749166666661</v>
      </c>
      <c r="N13">
        <v>71688.59229166666</v>
      </c>
      <c r="O13">
        <v>69787.418815000026</v>
      </c>
      <c r="P13">
        <v>69195.416666666759</v>
      </c>
      <c r="Q13">
        <v>73471.916666666701</v>
      </c>
      <c r="R13">
        <v>70462.315186666689</v>
      </c>
      <c r="S13">
        <v>72388.217666666664</v>
      </c>
      <c r="T13">
        <v>67718.645354166685</v>
      </c>
      <c r="U13">
        <v>89162.058166666655</v>
      </c>
      <c r="V13">
        <v>96862.615666666694</v>
      </c>
      <c r="W13">
        <v>70630.405291666699</v>
      </c>
      <c r="X13">
        <v>74431.760306666678</v>
      </c>
      <c r="Y13">
        <v>70628.15241666662</v>
      </c>
      <c r="Z13">
        <v>69297.654666666698</v>
      </c>
      <c r="AA13">
        <v>70963.305354166703</v>
      </c>
      <c r="AB13">
        <v>104275.7450416667</v>
      </c>
      <c r="AC13">
        <v>67355.166666666773</v>
      </c>
      <c r="AD13">
        <v>74180.047666666695</v>
      </c>
      <c r="AE13">
        <v>113848.67407999998</v>
      </c>
      <c r="AF13">
        <v>70520.416666666744</v>
      </c>
      <c r="AG13">
        <v>70176.843354166675</v>
      </c>
      <c r="AH13">
        <v>65174.847226666665</v>
      </c>
      <c r="AI13">
        <v>68177.416666666773</v>
      </c>
      <c r="AJ13">
        <v>70087.745541666678</v>
      </c>
      <c r="AK13">
        <v>107854.76166666663</v>
      </c>
      <c r="AL13">
        <v>74830.035226666689</v>
      </c>
      <c r="AM13">
        <v>75092.02764</v>
      </c>
      <c r="AN13">
        <v>68909.509541666688</v>
      </c>
      <c r="AO13">
        <v>68903.052916666638</v>
      </c>
      <c r="AP13">
        <v>71319.589579999971</v>
      </c>
      <c r="AQ13">
        <v>71923.062459999972</v>
      </c>
      <c r="AR13">
        <v>73889.608464999983</v>
      </c>
      <c r="AS13">
        <v>85540.27317999996</v>
      </c>
      <c r="AT13">
        <v>75220.047291666677</v>
      </c>
      <c r="AU13">
        <v>69327.617952500004</v>
      </c>
      <c r="AV13">
        <v>72900.91666666673</v>
      </c>
      <c r="AW13">
        <v>73003.676333333337</v>
      </c>
      <c r="AX13">
        <v>69153.093041666667</v>
      </c>
    </row>
    <row r="14" spans="1:50" x14ac:dyDescent="0.25">
      <c r="A14">
        <v>72465.420021666636</v>
      </c>
      <c r="B14">
        <v>69929.565994999983</v>
      </c>
      <c r="C14">
        <v>92128.394924999986</v>
      </c>
      <c r="D14">
        <v>70836.945833333331</v>
      </c>
      <c r="E14">
        <v>66135.166666666802</v>
      </c>
      <c r="F14">
        <v>66818.918750000012</v>
      </c>
      <c r="G14">
        <v>69736.539113333347</v>
      </c>
      <c r="H14">
        <v>90417.74450666667</v>
      </c>
      <c r="I14">
        <v>72004.700155000042</v>
      </c>
      <c r="J14">
        <v>73679.758791666667</v>
      </c>
      <c r="K14">
        <v>73462.754279999979</v>
      </c>
      <c r="L14">
        <v>68957.248187500008</v>
      </c>
      <c r="M14">
        <v>71938.749166666661</v>
      </c>
      <c r="N14">
        <v>70587.202416666696</v>
      </c>
      <c r="O14">
        <v>67738.848906666652</v>
      </c>
      <c r="P14">
        <v>68417.166666666773</v>
      </c>
      <c r="Q14">
        <v>73471.916666666701</v>
      </c>
      <c r="R14">
        <v>70462.315186666689</v>
      </c>
      <c r="S14">
        <v>72388.217666666664</v>
      </c>
      <c r="T14">
        <v>67718.645354166685</v>
      </c>
      <c r="U14">
        <v>73052.73404166667</v>
      </c>
      <c r="V14">
        <v>96689.815729166658</v>
      </c>
      <c r="W14">
        <v>70630.405291666699</v>
      </c>
      <c r="X14">
        <v>74431.760306666678</v>
      </c>
      <c r="Y14">
        <v>70628.15241666662</v>
      </c>
      <c r="Z14">
        <v>65498.92372916668</v>
      </c>
      <c r="AA14">
        <v>70963.305354166703</v>
      </c>
      <c r="AB14">
        <v>104275.7450416667</v>
      </c>
      <c r="AC14">
        <v>67355.166666666773</v>
      </c>
      <c r="AD14">
        <v>74180.047666666695</v>
      </c>
      <c r="AE14">
        <v>113848.67407999998</v>
      </c>
      <c r="AF14">
        <v>71759.618346666728</v>
      </c>
      <c r="AG14">
        <v>70176.843354166675</v>
      </c>
      <c r="AH14">
        <v>62078.916666666788</v>
      </c>
      <c r="AI14">
        <v>66685.416666666788</v>
      </c>
      <c r="AJ14">
        <v>70087.745541666678</v>
      </c>
      <c r="AK14">
        <v>107854.76166666663</v>
      </c>
      <c r="AL14">
        <v>74830.035226666689</v>
      </c>
      <c r="AM14">
        <v>72477.104416666683</v>
      </c>
      <c r="AN14">
        <v>68909.509541666688</v>
      </c>
      <c r="AO14">
        <v>69586.916666666744</v>
      </c>
      <c r="AP14">
        <v>71319.589579999971</v>
      </c>
      <c r="AQ14">
        <v>71923.062459999972</v>
      </c>
      <c r="AR14">
        <v>73889.608464999983</v>
      </c>
      <c r="AS14">
        <v>85540.27317999996</v>
      </c>
      <c r="AT14">
        <v>75045.836119999978</v>
      </c>
      <c r="AU14">
        <v>69327.617952500004</v>
      </c>
      <c r="AV14">
        <v>72900.91666666673</v>
      </c>
      <c r="AW14">
        <v>73003.676333333337</v>
      </c>
      <c r="AX14">
        <v>68480.676291666663</v>
      </c>
    </row>
    <row r="15" spans="1:50" x14ac:dyDescent="0.25">
      <c r="A15">
        <v>72465.420021666636</v>
      </c>
      <c r="B15">
        <v>69929.565994999983</v>
      </c>
      <c r="C15">
        <v>92128.394924999986</v>
      </c>
      <c r="D15">
        <v>70836.945833333331</v>
      </c>
      <c r="E15">
        <v>66135.166666666802</v>
      </c>
      <c r="F15">
        <v>66818.918750000012</v>
      </c>
      <c r="G15">
        <v>69736.539113333347</v>
      </c>
      <c r="H15">
        <v>89528.835234999991</v>
      </c>
      <c r="I15">
        <v>72004.700155000042</v>
      </c>
      <c r="J15">
        <v>73679.758791666667</v>
      </c>
      <c r="K15">
        <v>73462.754279999979</v>
      </c>
      <c r="L15">
        <v>66612.416666666788</v>
      </c>
      <c r="M15">
        <v>70929.685979166665</v>
      </c>
      <c r="N15">
        <v>70587.202416666696</v>
      </c>
      <c r="O15">
        <v>67738.848906666652</v>
      </c>
      <c r="P15">
        <v>68337.166666666759</v>
      </c>
      <c r="Q15">
        <v>73471.916666666701</v>
      </c>
      <c r="R15">
        <v>70462.315186666689</v>
      </c>
      <c r="S15">
        <v>70095.597666666683</v>
      </c>
      <c r="T15">
        <v>67718.645354166685</v>
      </c>
      <c r="U15">
        <v>73052.73404166667</v>
      </c>
      <c r="V15">
        <v>96689.815729166658</v>
      </c>
      <c r="W15">
        <v>68147.643100000001</v>
      </c>
      <c r="X15">
        <v>74431.760306666678</v>
      </c>
      <c r="Y15">
        <v>70628.15241666662</v>
      </c>
      <c r="Z15">
        <v>65498.92372916668</v>
      </c>
      <c r="AA15">
        <v>70963.305354166703</v>
      </c>
      <c r="AB15">
        <v>104075.1200416667</v>
      </c>
      <c r="AC15">
        <v>67355.166666666773</v>
      </c>
      <c r="AD15">
        <v>71493.881916666665</v>
      </c>
      <c r="AE15">
        <v>113848.67407999998</v>
      </c>
      <c r="AF15">
        <v>71759.618346666728</v>
      </c>
      <c r="AG15">
        <v>70176.843354166675</v>
      </c>
      <c r="AH15">
        <v>62078.916666666788</v>
      </c>
      <c r="AI15">
        <v>65030.241379999963</v>
      </c>
      <c r="AJ15">
        <v>70087.745541666678</v>
      </c>
      <c r="AK15">
        <v>107854.76166666663</v>
      </c>
      <c r="AL15">
        <v>76564.190666666662</v>
      </c>
      <c r="AM15">
        <v>72477.104416666683</v>
      </c>
      <c r="AN15">
        <v>70007.386041666672</v>
      </c>
      <c r="AO15">
        <v>69586.916666666744</v>
      </c>
      <c r="AP15">
        <v>71319.589579999971</v>
      </c>
      <c r="AQ15">
        <v>71923.062459999972</v>
      </c>
      <c r="AR15">
        <v>72400.049999999988</v>
      </c>
      <c r="AS15">
        <v>85540.27317999996</v>
      </c>
      <c r="AT15">
        <v>72304.732666666634</v>
      </c>
      <c r="AU15">
        <v>69327.617952500004</v>
      </c>
      <c r="AV15">
        <v>71359.682119999969</v>
      </c>
      <c r="AW15">
        <v>71461.888666666651</v>
      </c>
      <c r="AX15">
        <v>68480.676291666663</v>
      </c>
    </row>
    <row r="16" spans="1:50" x14ac:dyDescent="0.25">
      <c r="A16">
        <v>72465.420021666636</v>
      </c>
      <c r="B16">
        <v>69929.565994999983</v>
      </c>
      <c r="C16">
        <v>92128.394924999986</v>
      </c>
      <c r="D16">
        <v>70836.945833333331</v>
      </c>
      <c r="E16">
        <v>66135.166666666802</v>
      </c>
      <c r="F16">
        <v>68930.087194166641</v>
      </c>
      <c r="G16">
        <v>70038.106379999968</v>
      </c>
      <c r="H16">
        <v>89528.835234999991</v>
      </c>
      <c r="I16">
        <v>72004.700155000042</v>
      </c>
      <c r="J16">
        <v>71339.568126666651</v>
      </c>
      <c r="K16">
        <v>73462.754279999979</v>
      </c>
      <c r="L16">
        <v>66612.416666666788</v>
      </c>
      <c r="M16">
        <v>70929.685979166665</v>
      </c>
      <c r="N16">
        <v>70587.202416666696</v>
      </c>
      <c r="O16">
        <v>67738.848906666652</v>
      </c>
      <c r="P16">
        <v>68337.166666666759</v>
      </c>
      <c r="Q16">
        <v>72447.8747</v>
      </c>
      <c r="R16">
        <v>70462.315186666689</v>
      </c>
      <c r="S16">
        <v>68082.908264166705</v>
      </c>
      <c r="T16">
        <v>67718.645354166685</v>
      </c>
      <c r="U16">
        <v>73052.73404166667</v>
      </c>
      <c r="V16">
        <v>96689.815729166658</v>
      </c>
      <c r="W16">
        <v>68147.643100000001</v>
      </c>
      <c r="X16">
        <v>74431.760306666678</v>
      </c>
      <c r="Y16">
        <v>71278.028791666657</v>
      </c>
      <c r="Z16">
        <v>64807.972916666666</v>
      </c>
      <c r="AA16">
        <v>70838.988666666672</v>
      </c>
      <c r="AB16">
        <v>104075.1200416667</v>
      </c>
      <c r="AC16">
        <v>67355.166666666773</v>
      </c>
      <c r="AD16">
        <v>71493.881916666665</v>
      </c>
      <c r="AE16">
        <v>113848.67407999998</v>
      </c>
      <c r="AF16">
        <v>71759.618346666728</v>
      </c>
      <c r="AG16">
        <v>72861.69666666667</v>
      </c>
      <c r="AH16">
        <v>62078.916666666788</v>
      </c>
      <c r="AI16">
        <v>65030.241379999963</v>
      </c>
      <c r="AJ16">
        <v>70087.745541666678</v>
      </c>
      <c r="AK16">
        <v>107854.76166666663</v>
      </c>
      <c r="AL16">
        <v>76418.688666666625</v>
      </c>
      <c r="AM16">
        <v>72477.104416666683</v>
      </c>
      <c r="AN16">
        <v>70219.100291666648</v>
      </c>
      <c r="AO16">
        <v>69586.916666666744</v>
      </c>
      <c r="AP16">
        <v>71319.589579999971</v>
      </c>
      <c r="AQ16">
        <v>73879.309354166617</v>
      </c>
      <c r="AR16">
        <v>72400.049999999988</v>
      </c>
      <c r="AS16">
        <v>85987.989706666674</v>
      </c>
      <c r="AT16">
        <v>72304.732666666634</v>
      </c>
      <c r="AU16">
        <v>69327.617952500004</v>
      </c>
      <c r="AV16">
        <v>71359.682119999969</v>
      </c>
      <c r="AW16">
        <v>68579.312791666671</v>
      </c>
      <c r="AX16">
        <v>68480.676291666663</v>
      </c>
    </row>
    <row r="17" spans="1:50" x14ac:dyDescent="0.25">
      <c r="A17">
        <v>72465.420021666636</v>
      </c>
      <c r="B17">
        <v>70205.816666666695</v>
      </c>
      <c r="C17">
        <v>92128.394924999986</v>
      </c>
      <c r="D17">
        <v>70836.945833333331</v>
      </c>
      <c r="E17">
        <v>66135.166666666802</v>
      </c>
      <c r="F17">
        <v>68930.087194166641</v>
      </c>
      <c r="G17">
        <v>70038.106379999968</v>
      </c>
      <c r="H17">
        <v>81100.332441666716</v>
      </c>
      <c r="I17">
        <v>72004.700155000042</v>
      </c>
      <c r="J17">
        <v>69603.666666666773</v>
      </c>
      <c r="K17">
        <v>72589.122140000007</v>
      </c>
      <c r="L17">
        <v>66612.416666666788</v>
      </c>
      <c r="M17">
        <v>70929.685979166665</v>
      </c>
      <c r="N17">
        <v>70587.202416666696</v>
      </c>
      <c r="O17">
        <v>67738.848906666652</v>
      </c>
      <c r="P17">
        <v>68337.166666666759</v>
      </c>
      <c r="Q17">
        <v>72447.8747</v>
      </c>
      <c r="R17">
        <v>70462.315186666689</v>
      </c>
      <c r="S17">
        <v>68082.908264166705</v>
      </c>
      <c r="T17">
        <v>67718.645354166685</v>
      </c>
      <c r="U17">
        <v>73052.73404166667</v>
      </c>
      <c r="V17">
        <v>93909.71604166663</v>
      </c>
      <c r="W17">
        <v>68147.643100000001</v>
      </c>
      <c r="X17">
        <v>76166.987439999968</v>
      </c>
      <c r="Y17">
        <v>71415.60818000001</v>
      </c>
      <c r="Z17">
        <v>64807.972916666666</v>
      </c>
      <c r="AA17">
        <v>68436.364000000031</v>
      </c>
      <c r="AB17">
        <v>104075.1200416667</v>
      </c>
      <c r="AC17">
        <v>67355.166666666773</v>
      </c>
      <c r="AD17">
        <v>71493.881916666665</v>
      </c>
      <c r="AE17">
        <v>112541.03541666662</v>
      </c>
      <c r="AF17">
        <v>71759.618346666728</v>
      </c>
      <c r="AG17">
        <v>72861.69666666667</v>
      </c>
      <c r="AH17">
        <v>62078.916666666788</v>
      </c>
      <c r="AI17">
        <v>65030.241379999963</v>
      </c>
      <c r="AJ17">
        <v>70087.745541666678</v>
      </c>
      <c r="AK17">
        <v>102847.03490666671</v>
      </c>
      <c r="AL17">
        <v>75496.955853333318</v>
      </c>
      <c r="AM17">
        <v>72477.104416666683</v>
      </c>
      <c r="AN17">
        <v>69167.319291666674</v>
      </c>
      <c r="AO17">
        <v>69586.916666666744</v>
      </c>
      <c r="AP17">
        <v>71319.589579999971</v>
      </c>
      <c r="AQ17">
        <v>68986.579666666657</v>
      </c>
      <c r="AR17">
        <v>72400.049999999988</v>
      </c>
      <c r="AS17">
        <v>78187.33479166661</v>
      </c>
      <c r="AT17">
        <v>72304.732666666634</v>
      </c>
      <c r="AU17">
        <v>69327.617952500004</v>
      </c>
      <c r="AV17">
        <v>67475.625279999978</v>
      </c>
      <c r="AW17">
        <v>68579.312791666671</v>
      </c>
      <c r="AX17">
        <v>68480.676291666663</v>
      </c>
    </row>
    <row r="18" spans="1:50" x14ac:dyDescent="0.25">
      <c r="A18">
        <v>70941.266666666706</v>
      </c>
      <c r="B18">
        <v>70205.816666666695</v>
      </c>
      <c r="C18">
        <v>85799.38850666667</v>
      </c>
      <c r="D18">
        <v>70836.945833333331</v>
      </c>
      <c r="E18">
        <v>63063.666666666795</v>
      </c>
      <c r="F18">
        <v>68930.087194166641</v>
      </c>
      <c r="G18">
        <v>70038.106379999968</v>
      </c>
      <c r="H18">
        <v>81100.332441666716</v>
      </c>
      <c r="I18">
        <v>70442.539666666664</v>
      </c>
      <c r="J18">
        <v>69603.666666666773</v>
      </c>
      <c r="K18">
        <v>72589.122140000007</v>
      </c>
      <c r="L18">
        <v>66612.416666666788</v>
      </c>
      <c r="M18">
        <v>70929.685979166665</v>
      </c>
      <c r="N18">
        <v>70587.202416666696</v>
      </c>
      <c r="O18">
        <v>67738.848906666652</v>
      </c>
      <c r="P18">
        <v>68337.166666666759</v>
      </c>
      <c r="Q18">
        <v>72447.8747</v>
      </c>
      <c r="R18">
        <v>70462.315186666689</v>
      </c>
      <c r="S18">
        <v>67895.320916666664</v>
      </c>
      <c r="T18">
        <v>67718.645354166685</v>
      </c>
      <c r="U18">
        <v>74910.920541666637</v>
      </c>
      <c r="V18">
        <v>93909.71604166663</v>
      </c>
      <c r="W18">
        <v>67366.890166666664</v>
      </c>
      <c r="X18">
        <v>76166.987439999968</v>
      </c>
      <c r="Y18">
        <v>71415.60818000001</v>
      </c>
      <c r="Z18">
        <v>64807.972916666666</v>
      </c>
      <c r="AA18">
        <v>68436.364000000031</v>
      </c>
      <c r="AB18">
        <v>101529.36941666667</v>
      </c>
      <c r="AC18">
        <v>67355.166666666773</v>
      </c>
      <c r="AD18">
        <v>71493.881916666665</v>
      </c>
      <c r="AE18">
        <v>104871.72207250004</v>
      </c>
      <c r="AF18">
        <v>71759.618346666728</v>
      </c>
      <c r="AG18">
        <v>72861.69666666667</v>
      </c>
      <c r="AH18">
        <v>62078.916666666788</v>
      </c>
      <c r="AI18">
        <v>64611.916666666802</v>
      </c>
      <c r="AJ18">
        <v>68553.279541666663</v>
      </c>
      <c r="AK18">
        <v>102847.03490666671</v>
      </c>
      <c r="AL18">
        <v>75496.955853333318</v>
      </c>
      <c r="AM18">
        <v>72477.104416666683</v>
      </c>
      <c r="AN18">
        <v>69167.319291666674</v>
      </c>
      <c r="AO18">
        <v>69586.916666666744</v>
      </c>
      <c r="AP18">
        <v>71319.589579999971</v>
      </c>
      <c r="AQ18">
        <v>68986.579666666657</v>
      </c>
      <c r="AR18">
        <v>72400.049999999988</v>
      </c>
      <c r="AS18">
        <v>78187.33479166661</v>
      </c>
      <c r="AT18">
        <v>70680.358791666717</v>
      </c>
      <c r="AU18">
        <v>70074.818172500018</v>
      </c>
      <c r="AV18">
        <v>67475.625279999978</v>
      </c>
      <c r="AW18">
        <v>68579.312791666671</v>
      </c>
      <c r="AX18">
        <v>68043.240916666706</v>
      </c>
    </row>
    <row r="19" spans="1:50" x14ac:dyDescent="0.25">
      <c r="A19">
        <v>70941.266666666706</v>
      </c>
      <c r="B19">
        <v>70205.816666666695</v>
      </c>
      <c r="C19">
        <v>85799.38850666667</v>
      </c>
      <c r="D19">
        <v>72388.115781666682</v>
      </c>
      <c r="E19">
        <v>63063.666666666795</v>
      </c>
      <c r="F19">
        <v>69258.977916666685</v>
      </c>
      <c r="G19">
        <v>70038.106379999968</v>
      </c>
      <c r="H19">
        <v>81100.332441666716</v>
      </c>
      <c r="I19">
        <v>70442.539666666664</v>
      </c>
      <c r="J19">
        <v>69603.666666666773</v>
      </c>
      <c r="K19">
        <v>72589.122140000007</v>
      </c>
      <c r="L19">
        <v>66612.416666666788</v>
      </c>
      <c r="M19">
        <v>70480.444479166719</v>
      </c>
      <c r="N19">
        <v>69212.843916666665</v>
      </c>
      <c r="O19">
        <v>68734.112906666618</v>
      </c>
      <c r="P19">
        <v>67327.247354166713</v>
      </c>
      <c r="Q19">
        <v>72447.8747</v>
      </c>
      <c r="R19">
        <v>70462.315186666689</v>
      </c>
      <c r="S19">
        <v>67895.320916666664</v>
      </c>
      <c r="T19">
        <v>70836.663916666686</v>
      </c>
      <c r="U19">
        <v>69544.139541666707</v>
      </c>
      <c r="V19">
        <v>93909.71604166663</v>
      </c>
      <c r="W19">
        <v>67366.890166666664</v>
      </c>
      <c r="X19">
        <v>76166.987439999968</v>
      </c>
      <c r="Y19">
        <v>67570.339041666666</v>
      </c>
      <c r="Z19">
        <v>64807.972916666666</v>
      </c>
      <c r="AA19">
        <v>68436.364000000031</v>
      </c>
      <c r="AB19">
        <v>100452.76304166664</v>
      </c>
      <c r="AC19">
        <v>66998.117540000021</v>
      </c>
      <c r="AD19">
        <v>71493.881916666665</v>
      </c>
      <c r="AE19">
        <v>104871.72207250004</v>
      </c>
      <c r="AF19">
        <v>71759.618346666728</v>
      </c>
      <c r="AG19">
        <v>72861.69666666667</v>
      </c>
      <c r="AH19">
        <v>62078.916666666788</v>
      </c>
      <c r="AI19">
        <v>64611.916666666802</v>
      </c>
      <c r="AJ19">
        <v>68553.279541666663</v>
      </c>
      <c r="AK19">
        <v>102847.03490666671</v>
      </c>
      <c r="AL19">
        <v>75496.955853333318</v>
      </c>
      <c r="AM19">
        <v>68906.931356666682</v>
      </c>
      <c r="AN19">
        <v>69167.319291666674</v>
      </c>
      <c r="AO19">
        <v>66833.256041666682</v>
      </c>
      <c r="AP19">
        <v>74556.479286666698</v>
      </c>
      <c r="AQ19">
        <v>68986.579666666657</v>
      </c>
      <c r="AR19">
        <v>68986.816166666671</v>
      </c>
      <c r="AS19">
        <v>76934.157041666695</v>
      </c>
      <c r="AT19">
        <v>70680.358791666717</v>
      </c>
      <c r="AU19">
        <v>70074.818172500018</v>
      </c>
      <c r="AV19">
        <v>67475.625279999978</v>
      </c>
      <c r="AW19">
        <v>68579.312791666671</v>
      </c>
      <c r="AX19">
        <v>68043.240916666706</v>
      </c>
    </row>
    <row r="20" spans="1:50" x14ac:dyDescent="0.25">
      <c r="A20">
        <v>70941.266666666706</v>
      </c>
      <c r="B20">
        <v>69055.052527499996</v>
      </c>
      <c r="C20">
        <v>85799.38850666667</v>
      </c>
      <c r="D20">
        <v>72388.115781666682</v>
      </c>
      <c r="E20">
        <v>63063.666666666795</v>
      </c>
      <c r="F20">
        <v>69258.977916666685</v>
      </c>
      <c r="G20">
        <v>72568.945251666679</v>
      </c>
      <c r="H20">
        <v>81100.332441666716</v>
      </c>
      <c r="I20">
        <v>70442.539666666664</v>
      </c>
      <c r="J20">
        <v>68743.916666666773</v>
      </c>
      <c r="K20">
        <v>72589.122140000007</v>
      </c>
      <c r="L20">
        <v>66612.416666666788</v>
      </c>
      <c r="M20">
        <v>70480.444479166719</v>
      </c>
      <c r="N20">
        <v>69212.843916666665</v>
      </c>
      <c r="O20">
        <v>68734.112906666618</v>
      </c>
      <c r="P20">
        <v>67327.247354166713</v>
      </c>
      <c r="Q20">
        <v>72447.8747</v>
      </c>
      <c r="R20">
        <v>70462.315186666689</v>
      </c>
      <c r="S20">
        <v>67895.320916666664</v>
      </c>
      <c r="T20">
        <v>69890.943588333321</v>
      </c>
      <c r="U20">
        <v>69544.139541666707</v>
      </c>
      <c r="V20">
        <v>93909.71604166663</v>
      </c>
      <c r="W20">
        <v>67366.890166666664</v>
      </c>
      <c r="X20">
        <v>76477.772916666683</v>
      </c>
      <c r="Y20">
        <v>67570.339041666666</v>
      </c>
      <c r="Z20">
        <v>64807.972916666666</v>
      </c>
      <c r="AA20">
        <v>67698.416666666773</v>
      </c>
      <c r="AB20">
        <v>95718.989440000005</v>
      </c>
      <c r="AC20">
        <v>66998.117540000021</v>
      </c>
      <c r="AD20">
        <v>71493.881916666665</v>
      </c>
      <c r="AE20">
        <v>103096.51986000004</v>
      </c>
      <c r="AF20">
        <v>71031.499726666647</v>
      </c>
      <c r="AG20">
        <v>72861.69666666667</v>
      </c>
      <c r="AH20">
        <v>62078.916666666788</v>
      </c>
      <c r="AI20">
        <v>64611.916666666802</v>
      </c>
      <c r="AJ20">
        <v>68553.279541666663</v>
      </c>
      <c r="AK20">
        <v>102847.03490666671</v>
      </c>
      <c r="AL20">
        <v>70575.153916666677</v>
      </c>
      <c r="AM20">
        <v>68906.931356666682</v>
      </c>
      <c r="AN20">
        <v>69167.319291666674</v>
      </c>
      <c r="AO20">
        <v>66833.256041666682</v>
      </c>
      <c r="AP20">
        <v>74156.864751666682</v>
      </c>
      <c r="AQ20">
        <v>68986.579666666657</v>
      </c>
      <c r="AR20">
        <v>68986.816166666671</v>
      </c>
      <c r="AS20">
        <v>76934.157041666695</v>
      </c>
      <c r="AT20">
        <v>70680.358791666717</v>
      </c>
      <c r="AU20">
        <v>70074.818172500018</v>
      </c>
      <c r="AV20">
        <v>67475.625279999978</v>
      </c>
      <c r="AW20">
        <v>68579.312791666671</v>
      </c>
      <c r="AX20">
        <v>68043.240916666706</v>
      </c>
    </row>
    <row r="21" spans="1:50" x14ac:dyDescent="0.25">
      <c r="A21">
        <v>70941.266666666706</v>
      </c>
      <c r="B21">
        <v>69055.052527499996</v>
      </c>
      <c r="C21">
        <v>79522.609306666607</v>
      </c>
      <c r="D21">
        <v>72388.115781666682</v>
      </c>
      <c r="E21">
        <v>63063.666666666795</v>
      </c>
      <c r="F21">
        <v>69258.977916666685</v>
      </c>
      <c r="G21">
        <v>72568.945251666679</v>
      </c>
      <c r="H21">
        <v>81100.332441666716</v>
      </c>
      <c r="I21">
        <v>70442.539666666664</v>
      </c>
      <c r="J21">
        <v>68743.916666666773</v>
      </c>
      <c r="K21">
        <v>72589.122140000007</v>
      </c>
      <c r="L21">
        <v>66749.666666666788</v>
      </c>
      <c r="M21">
        <v>70480.444479166719</v>
      </c>
      <c r="N21">
        <v>69212.843916666665</v>
      </c>
      <c r="O21">
        <v>68734.112906666618</v>
      </c>
      <c r="P21">
        <v>67327.247354166713</v>
      </c>
      <c r="Q21">
        <v>72447.8747</v>
      </c>
      <c r="R21">
        <v>72426.669541666648</v>
      </c>
      <c r="S21">
        <v>67895.320916666664</v>
      </c>
      <c r="T21">
        <v>66070.348666666687</v>
      </c>
      <c r="U21">
        <v>69544.139541666707</v>
      </c>
      <c r="V21">
        <v>97662.258729166715</v>
      </c>
      <c r="W21">
        <v>67366.890166666664</v>
      </c>
      <c r="X21">
        <v>76477.772916666683</v>
      </c>
      <c r="Y21">
        <v>66277.134916666648</v>
      </c>
      <c r="Z21">
        <v>64807.972916666666</v>
      </c>
      <c r="AA21">
        <v>67698.416666666773</v>
      </c>
      <c r="AB21">
        <v>95718.989440000005</v>
      </c>
      <c r="AC21">
        <v>66998.117540000021</v>
      </c>
      <c r="AD21">
        <v>70967.4975416667</v>
      </c>
      <c r="AE21">
        <v>103096.51986000004</v>
      </c>
      <c r="AF21">
        <v>71031.499726666647</v>
      </c>
      <c r="AG21">
        <v>72861.69666666667</v>
      </c>
      <c r="AH21">
        <v>64846.859567500018</v>
      </c>
      <c r="AI21">
        <v>64611.916666666802</v>
      </c>
      <c r="AJ21">
        <v>68553.279541666663</v>
      </c>
      <c r="AK21">
        <v>102847.03490666671</v>
      </c>
      <c r="AL21">
        <v>70575.153916666677</v>
      </c>
      <c r="AM21">
        <v>68906.931356666682</v>
      </c>
      <c r="AN21">
        <v>69167.319291666674</v>
      </c>
      <c r="AO21">
        <v>66833.256041666682</v>
      </c>
      <c r="AP21">
        <v>74156.864751666682</v>
      </c>
      <c r="AQ21">
        <v>68986.579666666657</v>
      </c>
      <c r="AR21">
        <v>68986.816166666671</v>
      </c>
      <c r="AS21">
        <v>75311.663680000027</v>
      </c>
      <c r="AT21">
        <v>70680.358791666717</v>
      </c>
      <c r="AU21">
        <v>70074.818172500018</v>
      </c>
      <c r="AV21">
        <v>67475.625279999978</v>
      </c>
      <c r="AW21">
        <v>67223.907166666671</v>
      </c>
      <c r="AX21">
        <v>66586.505149999997</v>
      </c>
    </row>
    <row r="22" spans="1:50" x14ac:dyDescent="0.25">
      <c r="A22">
        <v>70941.266666666706</v>
      </c>
      <c r="B22">
        <v>69055.052527499996</v>
      </c>
      <c r="C22">
        <v>79522.609306666607</v>
      </c>
      <c r="D22">
        <v>72910.222791666645</v>
      </c>
      <c r="E22">
        <v>63063.666666666795</v>
      </c>
      <c r="F22">
        <v>69258.977916666685</v>
      </c>
      <c r="G22">
        <v>72568.945251666679</v>
      </c>
      <c r="H22">
        <v>83901.918629999927</v>
      </c>
      <c r="I22">
        <v>70442.539666666664</v>
      </c>
      <c r="J22">
        <v>68743.916666666773</v>
      </c>
      <c r="K22">
        <v>72589.122140000007</v>
      </c>
      <c r="L22">
        <v>66749.666666666788</v>
      </c>
      <c r="M22">
        <v>70480.444479166719</v>
      </c>
      <c r="N22">
        <v>66283.048166666689</v>
      </c>
      <c r="O22">
        <v>68734.112906666618</v>
      </c>
      <c r="P22">
        <v>67327.247354166713</v>
      </c>
      <c r="Q22">
        <v>72447.8747</v>
      </c>
      <c r="R22">
        <v>70478.771166666673</v>
      </c>
      <c r="S22">
        <v>67895.320916666664</v>
      </c>
      <c r="T22">
        <v>66070.348666666687</v>
      </c>
      <c r="U22">
        <v>69544.139541666707</v>
      </c>
      <c r="V22">
        <v>92407.405291666655</v>
      </c>
      <c r="W22">
        <v>67366.890166666664</v>
      </c>
      <c r="X22">
        <v>76477.772916666683</v>
      </c>
      <c r="Y22">
        <v>66277.134916666648</v>
      </c>
      <c r="Z22">
        <v>68500.810846666689</v>
      </c>
      <c r="AA22">
        <v>67698.416666666773</v>
      </c>
      <c r="AB22">
        <v>95718.989440000005</v>
      </c>
      <c r="AC22">
        <v>66998.117540000021</v>
      </c>
      <c r="AD22">
        <v>70967.4975416667</v>
      </c>
      <c r="AE22">
        <v>103096.51986000004</v>
      </c>
      <c r="AF22">
        <v>71031.499726666647</v>
      </c>
      <c r="AG22">
        <v>72861.69666666667</v>
      </c>
      <c r="AH22">
        <v>64846.859567500018</v>
      </c>
      <c r="AI22">
        <v>64257.363979999973</v>
      </c>
      <c r="AJ22">
        <v>68553.279541666663</v>
      </c>
      <c r="AK22">
        <v>107055.25760416669</v>
      </c>
      <c r="AL22">
        <v>70575.153916666677</v>
      </c>
      <c r="AM22">
        <v>68906.931356666682</v>
      </c>
      <c r="AN22">
        <v>69167.319291666674</v>
      </c>
      <c r="AO22">
        <v>66833.256041666682</v>
      </c>
      <c r="AP22">
        <v>74156.864751666682</v>
      </c>
      <c r="AQ22">
        <v>68986.579666666657</v>
      </c>
      <c r="AR22">
        <v>68986.816166666671</v>
      </c>
      <c r="AS22">
        <v>75024.133019999994</v>
      </c>
      <c r="AT22">
        <v>70680.358791666717</v>
      </c>
      <c r="AU22">
        <v>71079.776840000006</v>
      </c>
      <c r="AV22">
        <v>67475.625279999978</v>
      </c>
      <c r="AW22">
        <v>67223.907166666671</v>
      </c>
      <c r="AX22">
        <v>66586.505149999997</v>
      </c>
    </row>
    <row r="25" spans="1:50" x14ac:dyDescent="0.25">
      <c r="A25">
        <f>MIN(_20bees10iter10foodx50[Test 1])</f>
        <v>70941.266666666706</v>
      </c>
      <c r="B25">
        <f>MIN(_20bees10iter10foodx50[Test 2])</f>
        <v>69055.052527499996</v>
      </c>
      <c r="C25">
        <f>MIN(_20bees10iter10foodx50[Test 3])</f>
        <v>79522.609306666607</v>
      </c>
      <c r="D25">
        <f>MIN(_20bees10iter10foodx50[Test 4])</f>
        <v>70836.945833333331</v>
      </c>
      <c r="E25">
        <f>MIN(_20bees10iter10foodx50[Test 5])</f>
        <v>63063.666666666795</v>
      </c>
      <c r="F25">
        <f>MIN(_20bees10iter10foodx50[Test 6])</f>
        <v>66818.918750000012</v>
      </c>
      <c r="G25">
        <f>MIN(_20bees10iter10foodx50[Test 7])</f>
        <v>69289.05329999997</v>
      </c>
      <c r="H25">
        <f>MIN(_20bees10iter10foodx50[Test 8])</f>
        <v>81100.332441666716</v>
      </c>
      <c r="I25">
        <f>MIN(_20bees10iter10foodx50[Test 9])</f>
        <v>70442.539666666664</v>
      </c>
      <c r="J25">
        <f>MIN(_20bees10iter10foodx50[Test 10])</f>
        <v>68743.916666666773</v>
      </c>
      <c r="K25">
        <f>MIN(_20bees10iter10foodx50[Test 11])</f>
        <v>72589.122140000007</v>
      </c>
      <c r="L25">
        <f>MIN(_20bees10iter10foodx50[Test 12])</f>
        <v>66612.416666666788</v>
      </c>
      <c r="M25">
        <f>MIN(_20bees10iter10foodx50[Test 13])</f>
        <v>70480.444479166719</v>
      </c>
      <c r="N25">
        <f>MIN(_20bees10iter10foodx50[Test 14])</f>
        <v>66283.048166666689</v>
      </c>
      <c r="O25">
        <f>MIN(_20bees10iter10foodx50[Test 15])</f>
        <v>67738.848906666652</v>
      </c>
      <c r="P25">
        <f>MIN(_20bees10iter10foodx50[Test 16])</f>
        <v>67327.247354166713</v>
      </c>
      <c r="Q25">
        <f>MIN(_20bees10iter10foodx50[Test 17])</f>
        <v>72447.8747</v>
      </c>
      <c r="R25">
        <f>MIN(_20bees10iter10foodx50[Test 18])</f>
        <v>70462.315186666689</v>
      </c>
      <c r="S25">
        <f>MIN(_20bees10iter10foodx50[Test 19])</f>
        <v>67895.320916666664</v>
      </c>
      <c r="T25">
        <f>MIN(_20bees10iter10foodx50[Test 20])</f>
        <v>66070.348666666687</v>
      </c>
      <c r="U25">
        <f>MIN(_20bees10iter10foodx50[Test 21])</f>
        <v>69544.139541666707</v>
      </c>
      <c r="V25">
        <f>MIN(_20bees10iter10foodx50[Test 22])</f>
        <v>92407.405291666655</v>
      </c>
      <c r="W25">
        <f>MIN(_20bees10iter10foodx50[Test 23])</f>
        <v>67366.890166666664</v>
      </c>
      <c r="X25">
        <f>MIN(_20bees10iter10foodx50[Test 24])</f>
        <v>74431.760306666678</v>
      </c>
      <c r="Y25">
        <f>MIN(_20bees10iter10foodx50[Test 25])</f>
        <v>66277.134916666648</v>
      </c>
      <c r="Z25">
        <f>MIN(_20bees10iter10foodx50[Test 26])</f>
        <v>64807.972916666666</v>
      </c>
      <c r="AA25">
        <f>MIN(_20bees10iter10foodx50[Test 27])</f>
        <v>67698.416666666773</v>
      </c>
      <c r="AB25">
        <f>MIN(_20bees10iter10foodx50[Test 28])</f>
        <v>95718.989440000005</v>
      </c>
      <c r="AC25">
        <f>MIN(_20bees10iter10foodx50[Test 29])</f>
        <v>66998.117540000021</v>
      </c>
      <c r="AD25">
        <f>MIN(_20bees10iter10foodx50[Test 30])</f>
        <v>70967.4975416667</v>
      </c>
      <c r="AE25">
        <f>MIN(_20bees10iter10foodx50[Test 31])</f>
        <v>103096.51986000004</v>
      </c>
      <c r="AF25">
        <f>MIN(_20bees10iter10foodx50[Test 32])</f>
        <v>70520.416666666744</v>
      </c>
      <c r="AG25">
        <f>MIN(_20bees10iter10foodx50[Test 33])</f>
        <v>70176.843354166675</v>
      </c>
      <c r="AH25">
        <f>MIN(_20bees10iter10foodx50[Test 34])</f>
        <v>62078.916666666788</v>
      </c>
      <c r="AI25">
        <f>MIN(_20bees10iter10foodx50[Test 35])</f>
        <v>64257.363979999973</v>
      </c>
      <c r="AJ25">
        <f>MIN(_20bees10iter10foodx50[Test 36])</f>
        <v>68553.279541666663</v>
      </c>
      <c r="AK25">
        <f>MIN(_20bees10iter10foodx50[Test 37])</f>
        <v>102847.03490666671</v>
      </c>
      <c r="AL25">
        <f>MIN(_20bees10iter10foodx50[Test 38])</f>
        <v>70575.153916666677</v>
      </c>
      <c r="AM25">
        <f>MIN(_20bees10iter10foodx50[Test 39])</f>
        <v>68906.931356666682</v>
      </c>
      <c r="AN25">
        <f>MIN(_20bees10iter10foodx50[Test 40])</f>
        <v>68909.509541666688</v>
      </c>
      <c r="AO25">
        <f>MIN(_20bees10iter10foodx50[Test 41])</f>
        <v>66833.256041666682</v>
      </c>
      <c r="AP25">
        <f>MIN(_20bees10iter10foodx50[Test 42])</f>
        <v>71319.589579999971</v>
      </c>
      <c r="AQ25">
        <f>MIN(_20bees10iter10foodx50[Test 43])</f>
        <v>68986.579666666657</v>
      </c>
      <c r="AR25">
        <f>MIN(_20bees10iter10foodx50[Test 44])</f>
        <v>68986.816166666671</v>
      </c>
      <c r="AS25">
        <f>MIN(_20bees10iter10foodx50[Test 45])</f>
        <v>75024.133019999994</v>
      </c>
      <c r="AT25">
        <f>MIN(_20bees10iter10foodx50[Test 46])</f>
        <v>70680.358791666717</v>
      </c>
      <c r="AU25">
        <f>MIN(_20bees10iter10foodx50[Test 47])</f>
        <v>69327.617952500004</v>
      </c>
      <c r="AV25">
        <f>MIN(_20bees10iter10foodx50[Test 48])</f>
        <v>67475.625279999978</v>
      </c>
      <c r="AW25">
        <f>MIN(_20bees10iter10foodx50[Test 49])</f>
        <v>67223.907166666671</v>
      </c>
      <c r="AX25">
        <f>MIN(_20bees10iter10foodx50[Test 50])</f>
        <v>66586.505149999997</v>
      </c>
    </row>
    <row r="26" spans="1:50" x14ac:dyDescent="0.25">
      <c r="A26" t="s">
        <v>62</v>
      </c>
      <c r="B26" t="s">
        <v>63</v>
      </c>
    </row>
    <row r="27" spans="1:50" x14ac:dyDescent="0.25">
      <c r="A27">
        <f>STDEV(A25:AX25)</f>
        <v>8827.423478825549</v>
      </c>
      <c r="B27">
        <f>AVERAGE(A25:AX25)</f>
        <v>71526.119438883339</v>
      </c>
      <c r="D27">
        <f>MIN(A25:AX25)</f>
        <v>62078.916666666788</v>
      </c>
    </row>
    <row r="29" spans="1:50" x14ac:dyDescent="0.25">
      <c r="A29" s="2">
        <f>(A27/B27)</f>
        <v>0.12341538375178154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79E6-F836-4E80-9A91-BBD6CBF26F4E}">
  <dimension ref="A1:AX32"/>
  <sheetViews>
    <sheetView workbookViewId="0">
      <selection activeCell="A20" sqref="A20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96307.706249999945</v>
      </c>
      <c r="B2">
        <v>78860.703125000015</v>
      </c>
      <c r="C2">
        <v>103370.53600000008</v>
      </c>
      <c r="D2">
        <v>77243.744291666604</v>
      </c>
      <c r="E2">
        <v>81765.03933333332</v>
      </c>
      <c r="F2">
        <v>93449.416666666555</v>
      </c>
      <c r="G2">
        <v>94323.066666666738</v>
      </c>
      <c r="H2">
        <v>122540.03124999996</v>
      </c>
      <c r="I2">
        <v>100187.40816666663</v>
      </c>
      <c r="J2">
        <v>85164.288499999981</v>
      </c>
      <c r="K2">
        <v>83567.491666666654</v>
      </c>
      <c r="L2">
        <v>97670.471999999994</v>
      </c>
      <c r="M2">
        <v>121576.3343333333</v>
      </c>
      <c r="N2">
        <v>112651.41666666644</v>
      </c>
      <c r="O2">
        <v>77801.421416666679</v>
      </c>
      <c r="P2">
        <v>84205.158333333311</v>
      </c>
      <c r="Q2">
        <v>98808.022583333339</v>
      </c>
      <c r="R2">
        <v>97656.498000000007</v>
      </c>
      <c r="S2">
        <v>109145.67116666661</v>
      </c>
      <c r="T2">
        <v>102107.36016666669</v>
      </c>
      <c r="U2">
        <v>95087.445833333302</v>
      </c>
      <c r="V2">
        <v>88983.854104166647</v>
      </c>
      <c r="W2">
        <v>120209.16666666641</v>
      </c>
      <c r="X2">
        <v>98203.451041666674</v>
      </c>
      <c r="Y2">
        <v>107992.07654166665</v>
      </c>
      <c r="Z2">
        <v>92888.463500000013</v>
      </c>
      <c r="AA2">
        <v>111766.53704166666</v>
      </c>
      <c r="AB2">
        <v>105226.49329166666</v>
      </c>
      <c r="AC2">
        <v>109643.59687499999</v>
      </c>
      <c r="AD2">
        <v>109908.16666666645</v>
      </c>
      <c r="AE2">
        <v>100987.40800000001</v>
      </c>
      <c r="AF2">
        <v>89958.384000000035</v>
      </c>
      <c r="AG2">
        <v>86772.351666666655</v>
      </c>
      <c r="AH2">
        <v>97072.396541666545</v>
      </c>
      <c r="AI2">
        <v>98085.553125000035</v>
      </c>
      <c r="AJ2">
        <v>101173.18516666665</v>
      </c>
      <c r="AK2">
        <v>90823.899083333352</v>
      </c>
      <c r="AL2">
        <v>98304.38172916662</v>
      </c>
      <c r="AM2">
        <v>89995.532437500005</v>
      </c>
      <c r="AN2">
        <v>82979.44570833334</v>
      </c>
      <c r="AO2">
        <v>97729.081666666709</v>
      </c>
      <c r="AP2">
        <v>93432.002416666699</v>
      </c>
      <c r="AQ2">
        <v>92117.540541666589</v>
      </c>
      <c r="AR2">
        <v>97724.108041666666</v>
      </c>
      <c r="AS2">
        <v>84796.746875000026</v>
      </c>
      <c r="AT2">
        <v>124897.1666666664</v>
      </c>
      <c r="AU2">
        <v>113130.96666666667</v>
      </c>
      <c r="AV2">
        <v>79847.416666666657</v>
      </c>
      <c r="AW2">
        <v>73744.459729166643</v>
      </c>
      <c r="AX2">
        <v>95262.528666666651</v>
      </c>
    </row>
    <row r="3" spans="1:50" x14ac:dyDescent="0.25">
      <c r="A3">
        <v>92554.428979166667</v>
      </c>
      <c r="B3">
        <v>78860.703125000015</v>
      </c>
      <c r="C3">
        <v>75226.281586666679</v>
      </c>
      <c r="D3">
        <v>77205.701166666651</v>
      </c>
      <c r="E3">
        <v>81765.03933333332</v>
      </c>
      <c r="F3">
        <v>82166.103999999948</v>
      </c>
      <c r="G3">
        <v>89994.334041666662</v>
      </c>
      <c r="H3">
        <v>93869.395166666684</v>
      </c>
      <c r="I3">
        <v>73700.946499999991</v>
      </c>
      <c r="J3">
        <v>76100.374800000034</v>
      </c>
      <c r="K3">
        <v>83567.491666666654</v>
      </c>
      <c r="L3">
        <v>96930.570004999958</v>
      </c>
      <c r="M3">
        <v>108399.54779166666</v>
      </c>
      <c r="N3">
        <v>112651.41666666644</v>
      </c>
      <c r="O3">
        <v>77801.421416666679</v>
      </c>
      <c r="P3">
        <v>83190.706791666671</v>
      </c>
      <c r="Q3">
        <v>89798.32929166664</v>
      </c>
      <c r="R3">
        <v>74607.698797500023</v>
      </c>
      <c r="S3">
        <v>108750.81579166661</v>
      </c>
      <c r="T3">
        <v>74308.329206666647</v>
      </c>
      <c r="U3">
        <v>84820.147916666741</v>
      </c>
      <c r="V3">
        <v>86255.665666666653</v>
      </c>
      <c r="W3">
        <v>93416.200104166681</v>
      </c>
      <c r="X3">
        <v>96954.556166666662</v>
      </c>
      <c r="Y3">
        <v>96492.656399999963</v>
      </c>
      <c r="Z3">
        <v>76310.474289999969</v>
      </c>
      <c r="AA3">
        <v>85279.442920000001</v>
      </c>
      <c r="AB3">
        <v>91741.692270000101</v>
      </c>
      <c r="AC3">
        <v>78898.591479166615</v>
      </c>
      <c r="AD3">
        <v>101970.51418999999</v>
      </c>
      <c r="AE3">
        <v>93055.887629999939</v>
      </c>
      <c r="AF3">
        <v>89958.384000000035</v>
      </c>
      <c r="AG3">
        <v>73148.069000000003</v>
      </c>
      <c r="AH3">
        <v>97072.396541666545</v>
      </c>
      <c r="AI3">
        <v>83779.427310000043</v>
      </c>
      <c r="AJ3">
        <v>93663.08666666667</v>
      </c>
      <c r="AK3">
        <v>89410.420833333308</v>
      </c>
      <c r="AL3">
        <v>81613.154916666666</v>
      </c>
      <c r="AM3">
        <v>86462.942876666682</v>
      </c>
      <c r="AN3">
        <v>75480.173916666667</v>
      </c>
      <c r="AO3">
        <v>97729.081666666709</v>
      </c>
      <c r="AP3">
        <v>91184.539628333339</v>
      </c>
      <c r="AQ3">
        <v>90511.647946666635</v>
      </c>
      <c r="AR3">
        <v>97724.108041666666</v>
      </c>
      <c r="AS3">
        <v>79724.083619999947</v>
      </c>
      <c r="AT3">
        <v>77652.235484166624</v>
      </c>
      <c r="AU3">
        <v>104607.20833333333</v>
      </c>
      <c r="AV3">
        <v>78497.04800000001</v>
      </c>
      <c r="AW3">
        <v>73744.459729166643</v>
      </c>
      <c r="AX3">
        <v>87717.747454999975</v>
      </c>
    </row>
    <row r="4" spans="1:50" x14ac:dyDescent="0.25">
      <c r="A4">
        <v>71250.555626666668</v>
      </c>
      <c r="B4">
        <v>75316.041559999969</v>
      </c>
      <c r="C4">
        <v>75226.281586666679</v>
      </c>
      <c r="D4">
        <v>77205.701166666651</v>
      </c>
      <c r="E4">
        <v>81765.03933333332</v>
      </c>
      <c r="F4">
        <v>77791.093514166656</v>
      </c>
      <c r="G4">
        <v>82000.073086666685</v>
      </c>
      <c r="H4">
        <v>84323.655959999975</v>
      </c>
      <c r="I4">
        <v>73700.946499999991</v>
      </c>
      <c r="J4">
        <v>68394.447761666597</v>
      </c>
      <c r="K4">
        <v>83394.559375000012</v>
      </c>
      <c r="L4">
        <v>86265.315354166698</v>
      </c>
      <c r="M4">
        <v>94918.62050666663</v>
      </c>
      <c r="N4">
        <v>101864.67797916671</v>
      </c>
      <c r="O4">
        <v>77801.421416666679</v>
      </c>
      <c r="P4">
        <v>78231.526826666624</v>
      </c>
      <c r="Q4">
        <v>76694.212719999996</v>
      </c>
      <c r="R4">
        <v>74607.698797500023</v>
      </c>
      <c r="S4">
        <v>75110.229819999993</v>
      </c>
      <c r="T4">
        <v>74308.329206666647</v>
      </c>
      <c r="U4">
        <v>80104.114291666716</v>
      </c>
      <c r="V4">
        <v>77840.343959999955</v>
      </c>
      <c r="W4">
        <v>76580.292229166662</v>
      </c>
      <c r="X4">
        <v>74773.416666666701</v>
      </c>
      <c r="Y4">
        <v>85522.272959999988</v>
      </c>
      <c r="Z4">
        <v>74343.797669166626</v>
      </c>
      <c r="AA4">
        <v>85279.442920000001</v>
      </c>
      <c r="AB4">
        <v>77474.838791666596</v>
      </c>
      <c r="AC4">
        <v>78577.451791666666</v>
      </c>
      <c r="AD4">
        <v>101970.51418999999</v>
      </c>
      <c r="AE4">
        <v>78202.901291666683</v>
      </c>
      <c r="AF4">
        <v>78021.407666666681</v>
      </c>
      <c r="AG4">
        <v>73148.069000000003</v>
      </c>
      <c r="AH4">
        <v>84752.42104000003</v>
      </c>
      <c r="AI4">
        <v>81367.748791666672</v>
      </c>
      <c r="AJ4">
        <v>77499.203125000015</v>
      </c>
      <c r="AK4">
        <v>81086.212216666667</v>
      </c>
      <c r="AL4">
        <v>80556.95792000003</v>
      </c>
      <c r="AM4">
        <v>79904.042870000063</v>
      </c>
      <c r="AN4">
        <v>75480.173916666667</v>
      </c>
      <c r="AO4">
        <v>89600.343791666688</v>
      </c>
      <c r="AP4">
        <v>90069.856333333373</v>
      </c>
      <c r="AQ4">
        <v>86459.285066666678</v>
      </c>
      <c r="AR4">
        <v>97724.108041666666</v>
      </c>
      <c r="AS4">
        <v>77120.805041666652</v>
      </c>
      <c r="AT4">
        <v>77652.235484166624</v>
      </c>
      <c r="AU4">
        <v>92883.918979166658</v>
      </c>
      <c r="AV4">
        <v>75329.479166666642</v>
      </c>
      <c r="AW4">
        <v>72227.459386666669</v>
      </c>
      <c r="AX4">
        <v>78298.98516666668</v>
      </c>
    </row>
    <row r="5" spans="1:50" x14ac:dyDescent="0.25">
      <c r="A5">
        <v>71250.555626666668</v>
      </c>
      <c r="B5">
        <v>75316.041559999969</v>
      </c>
      <c r="C5">
        <v>71856.318500000023</v>
      </c>
      <c r="D5">
        <v>76962.969666666686</v>
      </c>
      <c r="E5">
        <v>81765.03933333332</v>
      </c>
      <c r="F5">
        <v>77791.093514166656</v>
      </c>
      <c r="G5">
        <v>75712.582839999988</v>
      </c>
      <c r="H5">
        <v>75990.375213333333</v>
      </c>
      <c r="I5">
        <v>72428.384666666636</v>
      </c>
      <c r="J5">
        <v>68394.447761666597</v>
      </c>
      <c r="K5">
        <v>80036.513784166687</v>
      </c>
      <c r="L5">
        <v>77150.749677500047</v>
      </c>
      <c r="M5">
        <v>94918.62050666663</v>
      </c>
      <c r="N5">
        <v>92298.517166666628</v>
      </c>
      <c r="O5">
        <v>70934.071146666669</v>
      </c>
      <c r="P5">
        <v>75520.995041666698</v>
      </c>
      <c r="Q5">
        <v>76694.212719999996</v>
      </c>
      <c r="R5">
        <v>74607.698797500023</v>
      </c>
      <c r="S5">
        <v>75110.229819999993</v>
      </c>
      <c r="T5">
        <v>74058.062666666665</v>
      </c>
      <c r="U5">
        <v>72671.416666666715</v>
      </c>
      <c r="V5">
        <v>72765.234465000001</v>
      </c>
      <c r="W5">
        <v>74097.046104166686</v>
      </c>
      <c r="X5">
        <v>72033.260041666668</v>
      </c>
      <c r="Y5">
        <v>85522.272959999988</v>
      </c>
      <c r="Z5">
        <v>74343.797669166626</v>
      </c>
      <c r="AA5">
        <v>76627.186551666644</v>
      </c>
      <c r="AB5">
        <v>72160.736560000019</v>
      </c>
      <c r="AC5">
        <v>71463.73516666668</v>
      </c>
      <c r="AD5">
        <v>73745.502916666679</v>
      </c>
      <c r="AE5">
        <v>76448.74181750002</v>
      </c>
      <c r="AF5">
        <v>74316.180666666696</v>
      </c>
      <c r="AG5">
        <v>73148.069000000003</v>
      </c>
      <c r="AH5">
        <v>69316.838729166673</v>
      </c>
      <c r="AI5">
        <v>79569.420833333279</v>
      </c>
      <c r="AJ5">
        <v>75290.389416666672</v>
      </c>
      <c r="AK5">
        <v>77730.081749166697</v>
      </c>
      <c r="AL5">
        <v>73458.34616666667</v>
      </c>
      <c r="AM5">
        <v>79904.042870000063</v>
      </c>
      <c r="AN5">
        <v>75480.173916666667</v>
      </c>
      <c r="AO5">
        <v>77240.526573333293</v>
      </c>
      <c r="AP5">
        <v>79045.606250000012</v>
      </c>
      <c r="AQ5">
        <v>79030.759916666633</v>
      </c>
      <c r="AR5">
        <v>87466.537416666601</v>
      </c>
      <c r="AS5">
        <v>73322.16666666673</v>
      </c>
      <c r="AT5">
        <v>77652.235484166624</v>
      </c>
      <c r="AU5">
        <v>79193.58454000004</v>
      </c>
      <c r="AV5">
        <v>70774.679122500049</v>
      </c>
      <c r="AW5">
        <v>71526.41666666673</v>
      </c>
      <c r="AX5">
        <v>76300.447911666648</v>
      </c>
    </row>
    <row r="6" spans="1:50" x14ac:dyDescent="0.25">
      <c r="A6">
        <v>71250.555626666668</v>
      </c>
      <c r="B6">
        <v>69707.149541666702</v>
      </c>
      <c r="C6">
        <v>71856.318500000023</v>
      </c>
      <c r="D6">
        <v>76588.484666666642</v>
      </c>
      <c r="E6">
        <v>79641.391193333373</v>
      </c>
      <c r="F6">
        <v>77791.093514166656</v>
      </c>
      <c r="G6">
        <v>71346.190541666685</v>
      </c>
      <c r="H6">
        <v>74885.928791666665</v>
      </c>
      <c r="I6">
        <v>68633.113899999997</v>
      </c>
      <c r="J6">
        <v>68394.447761666597</v>
      </c>
      <c r="K6">
        <v>75745.544416666715</v>
      </c>
      <c r="L6">
        <v>74639.084541666714</v>
      </c>
      <c r="M6">
        <v>94855.091694999996</v>
      </c>
      <c r="N6">
        <v>92298.517166666628</v>
      </c>
      <c r="O6">
        <v>70934.071146666669</v>
      </c>
      <c r="P6">
        <v>70606.569416666665</v>
      </c>
      <c r="Q6">
        <v>74502.358086666689</v>
      </c>
      <c r="R6">
        <v>74607.698797500023</v>
      </c>
      <c r="S6">
        <v>75110.229819999993</v>
      </c>
      <c r="T6">
        <v>74058.062666666665</v>
      </c>
      <c r="U6">
        <v>72671.416666666715</v>
      </c>
      <c r="V6">
        <v>69623.849414166587</v>
      </c>
      <c r="W6">
        <v>73030.147416666645</v>
      </c>
      <c r="X6">
        <v>72033.260041666668</v>
      </c>
      <c r="Y6">
        <v>85522.272959999988</v>
      </c>
      <c r="Z6">
        <v>72309.314106666658</v>
      </c>
      <c r="AA6">
        <v>76627.186551666644</v>
      </c>
      <c r="AB6">
        <v>71972.958354166636</v>
      </c>
      <c r="AC6">
        <v>71463.73516666668</v>
      </c>
      <c r="AD6">
        <v>69800.027560000002</v>
      </c>
      <c r="AE6">
        <v>73102.563666666654</v>
      </c>
      <c r="AF6">
        <v>74316.180666666696</v>
      </c>
      <c r="AG6">
        <v>73148.069000000003</v>
      </c>
      <c r="AH6">
        <v>69316.838729166673</v>
      </c>
      <c r="AI6">
        <v>76320.608916666664</v>
      </c>
      <c r="AJ6">
        <v>75290.389416666672</v>
      </c>
      <c r="AK6">
        <v>74494.349639999986</v>
      </c>
      <c r="AL6">
        <v>68639.702990000049</v>
      </c>
      <c r="AM6">
        <v>79904.042870000063</v>
      </c>
      <c r="AN6">
        <v>71232.001971666657</v>
      </c>
      <c r="AO6">
        <v>75998.801739999966</v>
      </c>
      <c r="AP6">
        <v>73197.506250000035</v>
      </c>
      <c r="AQ6">
        <v>77055.764291666637</v>
      </c>
      <c r="AR6">
        <v>80951.847469999993</v>
      </c>
      <c r="AS6">
        <v>73322.16666666673</v>
      </c>
      <c r="AT6">
        <v>75571.786116666641</v>
      </c>
      <c r="AU6">
        <v>79193.58454000004</v>
      </c>
      <c r="AV6">
        <v>67783.824862499998</v>
      </c>
      <c r="AW6">
        <v>70777.869541666689</v>
      </c>
      <c r="AX6">
        <v>69443.166666666759</v>
      </c>
    </row>
    <row r="7" spans="1:50" x14ac:dyDescent="0.25">
      <c r="A7">
        <v>71250.555626666668</v>
      </c>
      <c r="B7">
        <v>69707.149541666702</v>
      </c>
      <c r="C7">
        <v>71856.318500000023</v>
      </c>
      <c r="D7">
        <v>76081.340729166637</v>
      </c>
      <c r="E7">
        <v>74065.581250000017</v>
      </c>
      <c r="F7">
        <v>74506.606916666642</v>
      </c>
      <c r="G7">
        <v>71346.190541666685</v>
      </c>
      <c r="H7">
        <v>72091.965813333314</v>
      </c>
      <c r="I7">
        <v>68633.113899999997</v>
      </c>
      <c r="J7">
        <v>68394.447761666597</v>
      </c>
      <c r="K7">
        <v>75745.544416666715</v>
      </c>
      <c r="L7">
        <v>71250.73060416666</v>
      </c>
      <c r="M7">
        <v>92187.992166666678</v>
      </c>
      <c r="N7">
        <v>88997.07454166672</v>
      </c>
      <c r="O7">
        <v>70934.071146666669</v>
      </c>
      <c r="P7">
        <v>70606.569416666665</v>
      </c>
      <c r="Q7">
        <v>71930.599066666648</v>
      </c>
      <c r="R7">
        <v>71209.970291666657</v>
      </c>
      <c r="S7">
        <v>75110.229819999993</v>
      </c>
      <c r="T7">
        <v>73103.075166666677</v>
      </c>
      <c r="U7">
        <v>72671.416666666715</v>
      </c>
      <c r="V7">
        <v>69623.849414166587</v>
      </c>
      <c r="W7">
        <v>69953.778573333329</v>
      </c>
      <c r="X7">
        <v>66018.004743333338</v>
      </c>
      <c r="Y7">
        <v>85522.272959999988</v>
      </c>
      <c r="Z7">
        <v>72309.314106666658</v>
      </c>
      <c r="AA7">
        <v>70453.775854166641</v>
      </c>
      <c r="AB7">
        <v>71972.958354166636</v>
      </c>
      <c r="AC7">
        <v>71463.73516666668</v>
      </c>
      <c r="AD7">
        <v>65620.875026666676</v>
      </c>
      <c r="AE7">
        <v>73102.563666666654</v>
      </c>
      <c r="AF7">
        <v>68800.23775499998</v>
      </c>
      <c r="AG7">
        <v>73148.069000000003</v>
      </c>
      <c r="AH7">
        <v>69316.838729166673</v>
      </c>
      <c r="AI7">
        <v>75757.196729166681</v>
      </c>
      <c r="AJ7">
        <v>75290.389416666672</v>
      </c>
      <c r="AK7">
        <v>74494.349639999986</v>
      </c>
      <c r="AL7">
        <v>68639.702990000049</v>
      </c>
      <c r="AM7">
        <v>72575.075106666598</v>
      </c>
      <c r="AN7">
        <v>71232.001971666657</v>
      </c>
      <c r="AO7">
        <v>75998.801739999966</v>
      </c>
      <c r="AP7">
        <v>73197.506250000035</v>
      </c>
      <c r="AQ7">
        <v>69921.178041666702</v>
      </c>
      <c r="AR7">
        <v>78428.675604166609</v>
      </c>
      <c r="AS7">
        <v>71080.541104166667</v>
      </c>
      <c r="AT7">
        <v>75381.849122500018</v>
      </c>
      <c r="AU7">
        <v>68300.36241666667</v>
      </c>
      <c r="AV7">
        <v>67783.824862499998</v>
      </c>
      <c r="AW7">
        <v>70777.869541666689</v>
      </c>
      <c r="AX7">
        <v>69443.166666666759</v>
      </c>
    </row>
    <row r="8" spans="1:50" x14ac:dyDescent="0.25">
      <c r="A8">
        <v>70826.452041666678</v>
      </c>
      <c r="B8">
        <v>69707.149541666702</v>
      </c>
      <c r="C8">
        <v>70755.771500000003</v>
      </c>
      <c r="D8">
        <v>75222.537166666676</v>
      </c>
      <c r="E8">
        <v>74065.581250000017</v>
      </c>
      <c r="F8">
        <v>72297.361541666658</v>
      </c>
      <c r="G8">
        <v>71346.190541666685</v>
      </c>
      <c r="H8">
        <v>72091.965813333314</v>
      </c>
      <c r="I8">
        <v>68633.113899999997</v>
      </c>
      <c r="J8">
        <v>68394.447761666597</v>
      </c>
      <c r="K8">
        <v>75745.544416666715</v>
      </c>
      <c r="L8">
        <v>71250.73060416666</v>
      </c>
      <c r="M8">
        <v>82588.808000000005</v>
      </c>
      <c r="N8">
        <v>88997.07454166672</v>
      </c>
      <c r="O8">
        <v>67090.146746666695</v>
      </c>
      <c r="P8">
        <v>66700.551416666669</v>
      </c>
      <c r="Q8">
        <v>70963.580666666661</v>
      </c>
      <c r="R8">
        <v>67263.916666666788</v>
      </c>
      <c r="S8">
        <v>75104.243790000008</v>
      </c>
      <c r="T8">
        <v>72490.859791666648</v>
      </c>
      <c r="U8">
        <v>72671.416666666715</v>
      </c>
      <c r="V8">
        <v>69623.849414166587</v>
      </c>
      <c r="W8">
        <v>69883.280645000006</v>
      </c>
      <c r="X8">
        <v>66018.004743333338</v>
      </c>
      <c r="Y8">
        <v>77980.671466666594</v>
      </c>
      <c r="Z8">
        <v>71056.455220000047</v>
      </c>
      <c r="AA8">
        <v>70453.775854166641</v>
      </c>
      <c r="AB8">
        <v>71972.958354166636</v>
      </c>
      <c r="AC8">
        <v>71463.73516666668</v>
      </c>
      <c r="AD8">
        <v>65620.875026666676</v>
      </c>
      <c r="AE8">
        <v>70657.822746666672</v>
      </c>
      <c r="AF8">
        <v>67377.738104166667</v>
      </c>
      <c r="AG8">
        <v>73897.1036233333</v>
      </c>
      <c r="AH8">
        <v>69316.838729166673</v>
      </c>
      <c r="AI8">
        <v>73496.709379999986</v>
      </c>
      <c r="AJ8">
        <v>75290.389416666672</v>
      </c>
      <c r="AK8">
        <v>74494.349639999986</v>
      </c>
      <c r="AL8">
        <v>68639.702990000049</v>
      </c>
      <c r="AM8">
        <v>72575.075106666598</v>
      </c>
      <c r="AN8">
        <v>69484.666666666759</v>
      </c>
      <c r="AO8">
        <v>75998.801739999966</v>
      </c>
      <c r="AP8">
        <v>73197.506250000035</v>
      </c>
      <c r="AQ8">
        <v>69921.178041666702</v>
      </c>
      <c r="AR8">
        <v>77771.043166666699</v>
      </c>
      <c r="AS8">
        <v>67880.297043333339</v>
      </c>
      <c r="AT8">
        <v>73596.88247750001</v>
      </c>
      <c r="AU8">
        <v>68300.36241666667</v>
      </c>
      <c r="AV8">
        <v>67783.824862499998</v>
      </c>
      <c r="AW8">
        <v>67360.541759999978</v>
      </c>
      <c r="AX8">
        <v>69443.166666666759</v>
      </c>
    </row>
    <row r="9" spans="1:50" x14ac:dyDescent="0.25">
      <c r="A9">
        <v>70241.082229166699</v>
      </c>
      <c r="B9">
        <v>69707.149541666702</v>
      </c>
      <c r="C9">
        <v>68228.367791666649</v>
      </c>
      <c r="D9">
        <v>73160.081041666665</v>
      </c>
      <c r="E9">
        <v>74065.581250000017</v>
      </c>
      <c r="F9">
        <v>72297.361541666658</v>
      </c>
      <c r="G9">
        <v>71023.136955000024</v>
      </c>
      <c r="H9">
        <v>70501.497291666732</v>
      </c>
      <c r="I9">
        <v>68511.097839166643</v>
      </c>
      <c r="J9">
        <v>68394.447761666597</v>
      </c>
      <c r="K9">
        <v>75745.544416666715</v>
      </c>
      <c r="L9">
        <v>71250.73060416666</v>
      </c>
      <c r="M9">
        <v>80913.151236666672</v>
      </c>
      <c r="N9">
        <v>81137.269916666686</v>
      </c>
      <c r="O9">
        <v>67090.146746666695</v>
      </c>
      <c r="P9">
        <v>66700.551416666669</v>
      </c>
      <c r="Q9">
        <v>70963.580666666661</v>
      </c>
      <c r="R9">
        <v>67263.916666666788</v>
      </c>
      <c r="S9">
        <v>69442.988291666654</v>
      </c>
      <c r="T9">
        <v>72490.859791666648</v>
      </c>
      <c r="U9">
        <v>72671.416666666715</v>
      </c>
      <c r="V9">
        <v>69623.849414166587</v>
      </c>
      <c r="W9">
        <v>69883.280645000006</v>
      </c>
      <c r="X9">
        <v>66018.004743333338</v>
      </c>
      <c r="Y9">
        <v>76091.847666666712</v>
      </c>
      <c r="Z9">
        <v>71056.455220000047</v>
      </c>
      <c r="AA9">
        <v>70453.775854166641</v>
      </c>
      <c r="AB9">
        <v>71560.049760000024</v>
      </c>
      <c r="AC9">
        <v>69147.126416666681</v>
      </c>
      <c r="AD9">
        <v>65620.875026666676</v>
      </c>
      <c r="AE9">
        <v>70657.822746666672</v>
      </c>
      <c r="AF9">
        <v>67377.738104166667</v>
      </c>
      <c r="AG9">
        <v>73151.724246666694</v>
      </c>
      <c r="AH9">
        <v>69316.838729166673</v>
      </c>
      <c r="AI9">
        <v>68483.096346666716</v>
      </c>
      <c r="AJ9">
        <v>73223.721306666645</v>
      </c>
      <c r="AK9">
        <v>72915.06041666666</v>
      </c>
      <c r="AL9">
        <v>68639.702990000049</v>
      </c>
      <c r="AM9">
        <v>72455.436559999944</v>
      </c>
      <c r="AN9">
        <v>69484.666666666759</v>
      </c>
      <c r="AO9">
        <v>75998.801739999966</v>
      </c>
      <c r="AP9">
        <v>73197.506250000035</v>
      </c>
      <c r="AQ9">
        <v>69921.178041666702</v>
      </c>
      <c r="AR9">
        <v>66368.687611666654</v>
      </c>
      <c r="AS9">
        <v>67880.297043333339</v>
      </c>
      <c r="AT9">
        <v>73385.894041666645</v>
      </c>
      <c r="AU9">
        <v>68300.36241666667</v>
      </c>
      <c r="AV9">
        <v>66463.350586666682</v>
      </c>
      <c r="AW9">
        <v>67360.541759999978</v>
      </c>
      <c r="AX9">
        <v>69443.166666666759</v>
      </c>
    </row>
    <row r="10" spans="1:50" x14ac:dyDescent="0.25">
      <c r="A10">
        <v>70241.082229166699</v>
      </c>
      <c r="B10">
        <v>69707.149541666702</v>
      </c>
      <c r="C10">
        <v>68228.367791666649</v>
      </c>
      <c r="D10">
        <v>73160.081041666665</v>
      </c>
      <c r="E10">
        <v>71617.690906666685</v>
      </c>
      <c r="F10">
        <v>67877.346063333331</v>
      </c>
      <c r="G10">
        <v>71023.136955000024</v>
      </c>
      <c r="H10">
        <v>69231.985916666657</v>
      </c>
      <c r="I10">
        <v>68511.097839166643</v>
      </c>
      <c r="J10">
        <v>68394.447761666597</v>
      </c>
      <c r="K10">
        <v>74801.447506666649</v>
      </c>
      <c r="L10">
        <v>71250.73060416666</v>
      </c>
      <c r="M10">
        <v>80544.819666666634</v>
      </c>
      <c r="N10">
        <v>81137.269916666686</v>
      </c>
      <c r="O10">
        <v>67090.146746666695</v>
      </c>
      <c r="P10">
        <v>66700.551416666669</v>
      </c>
      <c r="Q10">
        <v>70963.580666666661</v>
      </c>
      <c r="R10">
        <v>67263.916666666788</v>
      </c>
      <c r="S10">
        <v>69442.988291666654</v>
      </c>
      <c r="T10">
        <v>72490.859791666648</v>
      </c>
      <c r="U10">
        <v>73530.872291666659</v>
      </c>
      <c r="V10">
        <v>69623.849414166587</v>
      </c>
      <c r="W10">
        <v>69883.280645000006</v>
      </c>
      <c r="X10">
        <v>66018.004743333338</v>
      </c>
      <c r="Y10">
        <v>74379.716666666631</v>
      </c>
      <c r="Z10">
        <v>70409.561064999958</v>
      </c>
      <c r="AA10">
        <v>70453.775854166641</v>
      </c>
      <c r="AB10">
        <v>68795.890746666642</v>
      </c>
      <c r="AC10">
        <v>69147.126416666681</v>
      </c>
      <c r="AD10">
        <v>65620.875026666676</v>
      </c>
      <c r="AE10">
        <v>67491.828026666655</v>
      </c>
      <c r="AF10">
        <v>67377.738104166667</v>
      </c>
      <c r="AG10">
        <v>72660.186379999985</v>
      </c>
      <c r="AH10">
        <v>69316.838729166673</v>
      </c>
      <c r="AI10">
        <v>68483.096346666716</v>
      </c>
      <c r="AJ10">
        <v>72188.535791666669</v>
      </c>
      <c r="AK10">
        <v>72915.06041666666</v>
      </c>
      <c r="AL10">
        <v>68639.702990000049</v>
      </c>
      <c r="AM10">
        <v>72455.436559999944</v>
      </c>
      <c r="AN10">
        <v>69484.666666666759</v>
      </c>
      <c r="AO10">
        <v>72777.435916666625</v>
      </c>
      <c r="AP10">
        <v>72297.634666666694</v>
      </c>
      <c r="AQ10">
        <v>67356.995166666675</v>
      </c>
      <c r="AR10">
        <v>66368.687611666654</v>
      </c>
      <c r="AS10">
        <v>67880.297043333339</v>
      </c>
      <c r="AT10">
        <v>72370.275954166646</v>
      </c>
      <c r="AU10">
        <v>68300.36241666667</v>
      </c>
      <c r="AV10">
        <v>66463.350586666682</v>
      </c>
      <c r="AW10">
        <v>67360.541759999978</v>
      </c>
      <c r="AX10">
        <v>69443.166666666759</v>
      </c>
    </row>
    <row r="11" spans="1:50" x14ac:dyDescent="0.25">
      <c r="A11">
        <v>70241.082229166699</v>
      </c>
      <c r="B11">
        <v>69707.149541666702</v>
      </c>
      <c r="C11">
        <v>68228.367791666649</v>
      </c>
      <c r="D11">
        <v>73160.081041666665</v>
      </c>
      <c r="E11">
        <v>71617.690906666685</v>
      </c>
      <c r="F11">
        <v>67877.346063333331</v>
      </c>
      <c r="G11">
        <v>66637.701760000025</v>
      </c>
      <c r="H11">
        <v>69231.985916666657</v>
      </c>
      <c r="I11">
        <v>68511.097839166643</v>
      </c>
      <c r="J11">
        <v>68394.447761666597</v>
      </c>
      <c r="K11">
        <v>74801.447506666649</v>
      </c>
      <c r="L11">
        <v>71250.73060416666</v>
      </c>
      <c r="M11">
        <v>70666.909166666694</v>
      </c>
      <c r="N11">
        <v>81137.269916666686</v>
      </c>
      <c r="O11">
        <v>67090.146746666695</v>
      </c>
      <c r="P11">
        <v>66700.551416666669</v>
      </c>
      <c r="Q11">
        <v>70807.117906666666</v>
      </c>
      <c r="R11">
        <v>67263.916666666788</v>
      </c>
      <c r="S11">
        <v>69442.988291666654</v>
      </c>
      <c r="T11">
        <v>72490.859791666648</v>
      </c>
      <c r="U11">
        <v>73530.872291666659</v>
      </c>
      <c r="V11">
        <v>69623.849414166587</v>
      </c>
      <c r="W11">
        <v>69883.280645000006</v>
      </c>
      <c r="X11">
        <v>66018.004743333338</v>
      </c>
      <c r="Y11">
        <v>70801.987441666701</v>
      </c>
      <c r="Z11">
        <v>70409.561064999958</v>
      </c>
      <c r="AA11">
        <v>70453.775854166641</v>
      </c>
      <c r="AB11">
        <v>68795.890746666642</v>
      </c>
      <c r="AC11">
        <v>69147.126416666681</v>
      </c>
      <c r="AD11">
        <v>65620.875026666676</v>
      </c>
      <c r="AE11">
        <v>67491.828026666655</v>
      </c>
      <c r="AF11">
        <v>67377.738104166667</v>
      </c>
      <c r="AG11">
        <v>72660.186379999985</v>
      </c>
      <c r="AH11">
        <v>71946.033729166709</v>
      </c>
      <c r="AI11">
        <v>68483.096346666716</v>
      </c>
      <c r="AJ11">
        <v>72188.535791666669</v>
      </c>
      <c r="AK11">
        <v>72915.06041666666</v>
      </c>
      <c r="AL11">
        <v>73198.136648333355</v>
      </c>
      <c r="AM11">
        <v>70820.362666666668</v>
      </c>
      <c r="AN11">
        <v>69484.666666666759</v>
      </c>
      <c r="AO11">
        <v>72777.435916666625</v>
      </c>
      <c r="AP11">
        <v>71962.674506666663</v>
      </c>
      <c r="AQ11">
        <v>67356.995166666675</v>
      </c>
      <c r="AR11">
        <v>66368.687611666654</v>
      </c>
      <c r="AS11">
        <v>67880.297043333339</v>
      </c>
      <c r="AT11">
        <v>72370.275954166646</v>
      </c>
      <c r="AU11">
        <v>68300.36241666667</v>
      </c>
      <c r="AV11">
        <v>66463.350586666682</v>
      </c>
      <c r="AW11">
        <v>67360.541759999978</v>
      </c>
      <c r="AX11">
        <v>69443.166666666759</v>
      </c>
    </row>
    <row r="12" spans="1:50" x14ac:dyDescent="0.25">
      <c r="A12">
        <v>70241.082229166699</v>
      </c>
      <c r="B12">
        <v>70830.234041666656</v>
      </c>
      <c r="C12">
        <v>68228.367791666649</v>
      </c>
      <c r="D12">
        <v>73160.081041666665</v>
      </c>
      <c r="E12">
        <v>71041.187354166686</v>
      </c>
      <c r="F12">
        <v>67877.346063333331</v>
      </c>
      <c r="G12">
        <v>66637.701760000025</v>
      </c>
      <c r="H12">
        <v>69231.985916666657</v>
      </c>
      <c r="I12">
        <v>68511.097839166643</v>
      </c>
      <c r="J12">
        <v>68394.447761666597</v>
      </c>
      <c r="K12">
        <v>74801.447506666649</v>
      </c>
      <c r="L12">
        <v>73134.754916666687</v>
      </c>
      <c r="M12">
        <v>70666.909166666694</v>
      </c>
      <c r="N12">
        <v>77282.605459999977</v>
      </c>
      <c r="O12">
        <v>67090.146746666695</v>
      </c>
      <c r="P12">
        <v>66700.551416666669</v>
      </c>
      <c r="Q12">
        <v>70807.117906666666</v>
      </c>
      <c r="R12">
        <v>68720.079166666692</v>
      </c>
      <c r="S12">
        <v>69442.988291666654</v>
      </c>
      <c r="T12">
        <v>72490.859791666648</v>
      </c>
      <c r="U12">
        <v>72191.530426666664</v>
      </c>
      <c r="V12">
        <v>70046.148990000002</v>
      </c>
      <c r="W12">
        <v>69524.902041666675</v>
      </c>
      <c r="X12">
        <v>66018.004743333338</v>
      </c>
      <c r="Y12">
        <v>70801.987441666701</v>
      </c>
      <c r="Z12">
        <v>67953.83252000004</v>
      </c>
      <c r="AA12">
        <v>70246.710416666683</v>
      </c>
      <c r="AB12">
        <v>68795.890746666642</v>
      </c>
      <c r="AC12">
        <v>69147.126416666681</v>
      </c>
      <c r="AD12">
        <v>65620.875026666676</v>
      </c>
      <c r="AE12">
        <v>67491.828026666655</v>
      </c>
      <c r="AF12">
        <v>67377.738104166667</v>
      </c>
      <c r="AG12">
        <v>71433.739854166648</v>
      </c>
      <c r="AH12">
        <v>70441.017500000002</v>
      </c>
      <c r="AI12">
        <v>68483.096346666716</v>
      </c>
      <c r="AJ12">
        <v>67759.851791666661</v>
      </c>
      <c r="AK12">
        <v>72915.06041666666</v>
      </c>
      <c r="AL12">
        <v>72082.270916666617</v>
      </c>
      <c r="AM12">
        <v>70820.362666666668</v>
      </c>
      <c r="AN12">
        <v>69484.666666666759</v>
      </c>
      <c r="AO12">
        <v>71090.11291666668</v>
      </c>
      <c r="AP12">
        <v>68792.938354166647</v>
      </c>
      <c r="AQ12">
        <v>67356.995166666675</v>
      </c>
      <c r="AR12">
        <v>66368.687611666654</v>
      </c>
      <c r="AS12">
        <v>67880.297043333339</v>
      </c>
      <c r="AT12">
        <v>69704.562656666632</v>
      </c>
      <c r="AU12">
        <v>67396.909291666641</v>
      </c>
      <c r="AV12">
        <v>66463.350586666682</v>
      </c>
      <c r="AW12">
        <v>67360.541759999978</v>
      </c>
      <c r="AX12">
        <v>69443.166666666759</v>
      </c>
    </row>
    <row r="15" spans="1:50" x14ac:dyDescent="0.25">
      <c r="A15">
        <f>MIN(_10bees20iter10foodx50[Test 1])</f>
        <v>70241.082229166699</v>
      </c>
      <c r="B15">
        <f>MIN(_10bees20iter10foodx50[Test 2])</f>
        <v>69707.149541666702</v>
      </c>
      <c r="C15">
        <f>MIN(_10bees20iter10foodx50[Test 3])</f>
        <v>68228.367791666649</v>
      </c>
      <c r="D15">
        <f>MIN(_10bees20iter10foodx50[Test 4])</f>
        <v>73160.081041666665</v>
      </c>
      <c r="E15">
        <f>MIN(_10bees20iter10foodx50[Test 5])</f>
        <v>71041.187354166686</v>
      </c>
      <c r="F15">
        <f>MIN(_10bees20iter10foodx50[Test 6])</f>
        <v>67877.346063333331</v>
      </c>
      <c r="G15">
        <f>MIN(_10bees20iter10foodx50[Test 7])</f>
        <v>66637.701760000025</v>
      </c>
      <c r="H15">
        <f>MIN(_10bees20iter10foodx50[Test 8])</f>
        <v>69231.985916666657</v>
      </c>
      <c r="I15">
        <f>MIN(_10bees20iter10foodx50[Test 9])</f>
        <v>68511.097839166643</v>
      </c>
      <c r="J15">
        <f>MIN(_10bees20iter10foodx50[Test 10])</f>
        <v>68394.447761666597</v>
      </c>
      <c r="K15">
        <f>MIN(_10bees20iter10foodx50[Test 11])</f>
        <v>74801.447506666649</v>
      </c>
      <c r="L15">
        <f>MIN(_10bees20iter10foodx50[Test 12])</f>
        <v>71250.73060416666</v>
      </c>
      <c r="M15">
        <f>MIN(_10bees20iter10foodx50[Test 13])</f>
        <v>70666.909166666694</v>
      </c>
      <c r="N15">
        <f>MIN(_10bees20iter10foodx50[Test 14])</f>
        <v>77282.605459999977</v>
      </c>
      <c r="O15">
        <f>MIN(_10bees20iter10foodx50[Test 15])</f>
        <v>67090.146746666695</v>
      </c>
      <c r="P15">
        <f>MIN(_10bees20iter10foodx50[Test 16])</f>
        <v>66700.551416666669</v>
      </c>
      <c r="Q15">
        <f>MIN(_10bees20iter10foodx50[Test 17])</f>
        <v>70807.117906666666</v>
      </c>
      <c r="R15">
        <f>MIN(_10bees20iter10foodx50[Test 18])</f>
        <v>67263.916666666788</v>
      </c>
      <c r="S15">
        <f>MIN(_10bees20iter10foodx50[Test 19])</f>
        <v>69442.988291666654</v>
      </c>
      <c r="T15">
        <f>MIN(_10bees20iter10foodx50[Test 20])</f>
        <v>72490.859791666648</v>
      </c>
      <c r="U15">
        <f>MIN(_10bees20iter10foodx50[Test 21])</f>
        <v>72191.530426666664</v>
      </c>
      <c r="V15">
        <f>MIN(_10bees20iter10foodx50[Test 22])</f>
        <v>69623.849414166587</v>
      </c>
      <c r="W15">
        <f>MIN(_10bees20iter10foodx50[Test 23])</f>
        <v>69524.902041666675</v>
      </c>
      <c r="X15">
        <f>MIN(_10bees20iter10foodx50[Test 24])</f>
        <v>66018.004743333338</v>
      </c>
      <c r="Y15">
        <f>MIN(_10bees20iter10foodx50[Test 25])</f>
        <v>70801.987441666701</v>
      </c>
      <c r="Z15">
        <f>MIN(_10bees20iter10foodx50[Test 26])</f>
        <v>67953.83252000004</v>
      </c>
      <c r="AA15">
        <f>MIN(_10bees20iter10foodx50[Test 27])</f>
        <v>70246.710416666683</v>
      </c>
      <c r="AB15">
        <f>MIN(_10bees20iter10foodx50[Test 28])</f>
        <v>68795.890746666642</v>
      </c>
      <c r="AC15">
        <f>MIN(_10bees20iter10foodx50[Test 29])</f>
        <v>69147.126416666681</v>
      </c>
      <c r="AD15">
        <f>MIN(_10bees20iter10foodx50[Test 30])</f>
        <v>65620.875026666676</v>
      </c>
      <c r="AE15">
        <f>MIN(_10bees20iter10foodx50[Test 31])</f>
        <v>67491.828026666655</v>
      </c>
      <c r="AF15">
        <f>MIN(_10bees20iter10foodx50[Test 32])</f>
        <v>67377.738104166667</v>
      </c>
      <c r="AG15">
        <f>MIN(_10bees20iter10foodx50[Test 33])</f>
        <v>71433.739854166648</v>
      </c>
      <c r="AH15">
        <f>MIN(_10bees20iter10foodx50[Test 34])</f>
        <v>69316.838729166673</v>
      </c>
      <c r="AI15">
        <f>MIN(_10bees20iter10foodx50[Test 35])</f>
        <v>68483.096346666716</v>
      </c>
      <c r="AJ15">
        <f>MIN(_10bees20iter10foodx50[Test 36])</f>
        <v>67759.851791666661</v>
      </c>
      <c r="AK15">
        <f>MIN(_10bees20iter10foodx50[Test 37])</f>
        <v>72915.06041666666</v>
      </c>
      <c r="AL15">
        <f>MIN(_10bees20iter10foodx50[Test 38])</f>
        <v>68639.702990000049</v>
      </c>
      <c r="AM15">
        <f>MIN(_10bees20iter10foodx50[Test 39])</f>
        <v>70820.362666666668</v>
      </c>
      <c r="AN15">
        <f>MIN(_10bees20iter10foodx50[Test 40])</f>
        <v>69484.666666666759</v>
      </c>
      <c r="AO15">
        <f>MIN(_10bees20iter10foodx50[Test 41])</f>
        <v>71090.11291666668</v>
      </c>
      <c r="AP15">
        <f>MIN(_10bees20iter10foodx50[Test 42])</f>
        <v>68792.938354166647</v>
      </c>
      <c r="AQ15">
        <f>MIN(_10bees20iter10foodx50[Test 43])</f>
        <v>67356.995166666675</v>
      </c>
      <c r="AR15">
        <f>MIN(_10bees20iter10foodx50[Test 44])</f>
        <v>66368.687611666654</v>
      </c>
      <c r="AS15">
        <f>MIN(_10bees20iter10foodx50[Test 45])</f>
        <v>67880.297043333339</v>
      </c>
      <c r="AT15">
        <f>MIN(_10bees20iter10foodx50[Test 46])</f>
        <v>69704.562656666632</v>
      </c>
      <c r="AU15">
        <f>MIN(_10bees20iter10foodx50[Test 47])</f>
        <v>67396.909291666641</v>
      </c>
      <c r="AV15">
        <f>MIN(_10bees20iter10foodx50[Test 48])</f>
        <v>66463.350586666682</v>
      </c>
      <c r="AW15">
        <f>MIN(_10bees20iter10foodx50[Test 49])</f>
        <v>67360.541759999978</v>
      </c>
      <c r="AX15">
        <f>MIN(_10bees20iter10foodx50[Test 50])</f>
        <v>69443.166666666759</v>
      </c>
    </row>
    <row r="16" spans="1:50" x14ac:dyDescent="0.25">
      <c r="A16" t="s">
        <v>67</v>
      </c>
      <c r="B16" t="s">
        <v>68</v>
      </c>
    </row>
    <row r="17" spans="1:4" x14ac:dyDescent="0.25">
      <c r="A17">
        <f>STDEV(A15:AX15)</f>
        <v>2305.7537640733408</v>
      </c>
      <c r="B17">
        <f>AVERAGE(A15:AX15)</f>
        <v>69326.657553950005</v>
      </c>
      <c r="D17">
        <f>MIN(A15:AX15)</f>
        <v>65620.875026666676</v>
      </c>
    </row>
    <row r="19" spans="1:4" x14ac:dyDescent="0.25">
      <c r="A19" t="s">
        <v>69</v>
      </c>
    </row>
    <row r="20" spans="1:4" x14ac:dyDescent="0.25">
      <c r="A20" s="3">
        <f>A17/B17</f>
        <v>3.3259266282656179E-2</v>
      </c>
    </row>
    <row r="30" spans="1:4" x14ac:dyDescent="0.25">
      <c r="A30" t="s">
        <v>64</v>
      </c>
    </row>
    <row r="31" spans="1:4" x14ac:dyDescent="0.25">
      <c r="A31" t="s">
        <v>65</v>
      </c>
    </row>
    <row r="32" spans="1:4" x14ac:dyDescent="0.25">
      <c r="A32" t="s">
        <v>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1666-69CD-45E3-9022-E79326077B45}">
  <dimension ref="A1:AX25"/>
  <sheetViews>
    <sheetView tabSelected="1" topLeftCell="A4" workbookViewId="0">
      <selection activeCell="Q31" sqref="Q31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85984.424979166652</v>
      </c>
      <c r="B2">
        <v>125842.19566666667</v>
      </c>
      <c r="C2">
        <v>128915.57083333343</v>
      </c>
      <c r="D2">
        <v>89096.278041666665</v>
      </c>
      <c r="E2">
        <v>100736.06179166667</v>
      </c>
      <c r="F2">
        <v>108236.90966666673</v>
      </c>
      <c r="G2">
        <v>92153.246354166724</v>
      </c>
      <c r="H2">
        <v>92761.28822916669</v>
      </c>
      <c r="I2">
        <v>108095.06875000001</v>
      </c>
      <c r="J2">
        <v>86869.935666666686</v>
      </c>
      <c r="K2">
        <v>139819.27291666664</v>
      </c>
      <c r="L2">
        <v>105549.81366666663</v>
      </c>
      <c r="M2">
        <v>98040.295999999958</v>
      </c>
      <c r="N2">
        <v>112898.01041666672</v>
      </c>
      <c r="O2">
        <v>77537.166666666672</v>
      </c>
      <c r="P2">
        <v>88211.941666666695</v>
      </c>
      <c r="Q2">
        <v>111957.89241666667</v>
      </c>
      <c r="R2">
        <v>98097.850666666665</v>
      </c>
      <c r="S2">
        <v>78694.416666666672</v>
      </c>
      <c r="T2">
        <v>113301.61079166667</v>
      </c>
      <c r="U2">
        <v>138590.67022916669</v>
      </c>
      <c r="V2">
        <v>117414.44166666667</v>
      </c>
      <c r="W2">
        <v>161668.71272916664</v>
      </c>
      <c r="X2">
        <v>85113.081541666645</v>
      </c>
      <c r="Y2">
        <v>94837.304291666544</v>
      </c>
      <c r="Z2">
        <v>140213.6041666666</v>
      </c>
      <c r="AA2">
        <v>97500.735416666663</v>
      </c>
      <c r="AB2">
        <v>79439.666666666657</v>
      </c>
      <c r="AC2">
        <v>97395.605416666644</v>
      </c>
      <c r="AD2">
        <v>89703.91666666657</v>
      </c>
      <c r="AE2">
        <v>97949.015666666644</v>
      </c>
      <c r="AF2">
        <v>135227.61250000002</v>
      </c>
      <c r="AG2">
        <v>123759.34129166669</v>
      </c>
      <c r="AH2">
        <v>125514.62100000004</v>
      </c>
      <c r="AI2">
        <v>95902.910416666666</v>
      </c>
      <c r="AJ2">
        <v>105281.50933333336</v>
      </c>
      <c r="AK2">
        <v>102763.88666666667</v>
      </c>
      <c r="AL2">
        <v>125144.21954166668</v>
      </c>
      <c r="AM2">
        <v>102519.37741666671</v>
      </c>
      <c r="AN2">
        <v>104397.28716666672</v>
      </c>
      <c r="AO2">
        <v>130407.17466666664</v>
      </c>
      <c r="AP2">
        <v>110656.16666666645</v>
      </c>
      <c r="AQ2">
        <v>106083.54404166668</v>
      </c>
      <c r="AR2">
        <v>79870.982000000018</v>
      </c>
      <c r="AS2">
        <v>133383.91666666642</v>
      </c>
      <c r="AT2">
        <v>87528.830333333361</v>
      </c>
      <c r="AU2">
        <v>121648.79524999998</v>
      </c>
      <c r="AV2">
        <v>102061.29250000001</v>
      </c>
      <c r="AW2">
        <v>95610.159666666616</v>
      </c>
      <c r="AX2">
        <v>96366.279916666623</v>
      </c>
    </row>
    <row r="3" spans="1:50" x14ac:dyDescent="0.25">
      <c r="A3">
        <v>82905.644916666686</v>
      </c>
      <c r="B3">
        <v>103820.65700000001</v>
      </c>
      <c r="C3">
        <v>95859.502979166675</v>
      </c>
      <c r="D3">
        <v>80229.21398666664</v>
      </c>
      <c r="E3">
        <v>100736.06179166667</v>
      </c>
      <c r="F3">
        <v>99308.144666666674</v>
      </c>
      <c r="G3">
        <v>84219.788854166676</v>
      </c>
      <c r="H3">
        <v>79246.330760000041</v>
      </c>
      <c r="I3">
        <v>84941.897004999992</v>
      </c>
      <c r="J3">
        <v>83040.129889999997</v>
      </c>
      <c r="K3">
        <v>93455.516610000021</v>
      </c>
      <c r="L3">
        <v>99948.570666666608</v>
      </c>
      <c r="M3">
        <v>96925.496000000014</v>
      </c>
      <c r="N3">
        <v>93749.38758166664</v>
      </c>
      <c r="O3">
        <v>77537.166666666672</v>
      </c>
      <c r="P3">
        <v>88211.941666666695</v>
      </c>
      <c r="Q3">
        <v>95565.176881666572</v>
      </c>
      <c r="R3">
        <v>82417.887295000008</v>
      </c>
      <c r="S3">
        <v>78694.416666666672</v>
      </c>
      <c r="T3">
        <v>88703.91704166666</v>
      </c>
      <c r="U3">
        <v>91357.327629999898</v>
      </c>
      <c r="V3">
        <v>109319.15835</v>
      </c>
      <c r="W3">
        <v>114121.07191666671</v>
      </c>
      <c r="X3">
        <v>85113.081541666645</v>
      </c>
      <c r="Y3">
        <v>90301.440479166675</v>
      </c>
      <c r="Z3">
        <v>107113.20416666656</v>
      </c>
      <c r="AA3">
        <v>97500.735416666663</v>
      </c>
      <c r="AB3">
        <v>79439.666666666657</v>
      </c>
      <c r="AC3">
        <v>94538.478773333307</v>
      </c>
      <c r="AD3">
        <v>89703.91666666657</v>
      </c>
      <c r="AE3">
        <v>79310.23156249999</v>
      </c>
      <c r="AF3">
        <v>117022.91666666642</v>
      </c>
      <c r="AG3">
        <v>123759.34129166669</v>
      </c>
      <c r="AH3">
        <v>117839.95744666673</v>
      </c>
      <c r="AI3">
        <v>80050.827030000044</v>
      </c>
      <c r="AJ3">
        <v>96947.093064999935</v>
      </c>
      <c r="AK3">
        <v>102763.88666666667</v>
      </c>
      <c r="AL3">
        <v>101947.15614666665</v>
      </c>
      <c r="AM3">
        <v>91755.14585333335</v>
      </c>
      <c r="AN3">
        <v>102220.21150000005</v>
      </c>
      <c r="AO3">
        <v>84748.528073333364</v>
      </c>
      <c r="AP3">
        <v>100268.15627000006</v>
      </c>
      <c r="AQ3">
        <v>104785.16447916665</v>
      </c>
      <c r="AR3">
        <v>79870.982000000018</v>
      </c>
      <c r="AS3">
        <v>90427.435510000054</v>
      </c>
      <c r="AT3">
        <v>73007.166666666715</v>
      </c>
      <c r="AU3">
        <v>99669.158586666657</v>
      </c>
      <c r="AV3">
        <v>102061.29250000001</v>
      </c>
      <c r="AW3">
        <v>91906.749500000005</v>
      </c>
      <c r="AX3">
        <v>84645.686666666632</v>
      </c>
    </row>
    <row r="4" spans="1:50" x14ac:dyDescent="0.25">
      <c r="A4">
        <v>77199.8474166667</v>
      </c>
      <c r="B4">
        <v>89242.873666666695</v>
      </c>
      <c r="C4">
        <v>89742.466746666658</v>
      </c>
      <c r="D4">
        <v>80229.21398666664</v>
      </c>
      <c r="E4">
        <v>97556.56822000003</v>
      </c>
      <c r="F4">
        <v>91750.775706666609</v>
      </c>
      <c r="G4">
        <v>76211.946416666688</v>
      </c>
      <c r="H4">
        <v>78606.578604166702</v>
      </c>
      <c r="I4">
        <v>82939.152541666655</v>
      </c>
      <c r="J4">
        <v>78804.780800000037</v>
      </c>
      <c r="K4">
        <v>80881.15944000009</v>
      </c>
      <c r="L4">
        <v>88153.393749999988</v>
      </c>
      <c r="M4">
        <v>78808.207229166685</v>
      </c>
      <c r="N4">
        <v>92700.089906666675</v>
      </c>
      <c r="O4">
        <v>77537.166666666672</v>
      </c>
      <c r="P4">
        <v>78294.297319999969</v>
      </c>
      <c r="Q4">
        <v>75497.670312499977</v>
      </c>
      <c r="R4">
        <v>73546.048500000063</v>
      </c>
      <c r="S4">
        <v>77647.832960000029</v>
      </c>
      <c r="T4">
        <v>74767.071999999971</v>
      </c>
      <c r="U4">
        <v>81903.27297666666</v>
      </c>
      <c r="V4">
        <v>77098.597604166629</v>
      </c>
      <c r="W4">
        <v>114121.07191666671</v>
      </c>
      <c r="X4">
        <v>85113.081541666645</v>
      </c>
      <c r="Y4">
        <v>85177.586479166712</v>
      </c>
      <c r="Z4">
        <v>94370.431739999956</v>
      </c>
      <c r="AA4">
        <v>97500.735416666663</v>
      </c>
      <c r="AB4">
        <v>79439.666666666657</v>
      </c>
      <c r="AC4">
        <v>92859.828691666669</v>
      </c>
      <c r="AD4">
        <v>85163.080354166668</v>
      </c>
      <c r="AE4">
        <v>79310.23156249999</v>
      </c>
      <c r="AF4">
        <v>81012.267669166671</v>
      </c>
      <c r="AG4">
        <v>111830.7828466667</v>
      </c>
      <c r="AH4">
        <v>107893.83504166674</v>
      </c>
      <c r="AI4">
        <v>80050.827030000044</v>
      </c>
      <c r="AJ4">
        <v>96947.093064999935</v>
      </c>
      <c r="AK4">
        <v>100313.05625000005</v>
      </c>
      <c r="AL4">
        <v>95500.343866666677</v>
      </c>
      <c r="AM4">
        <v>86363.007166666735</v>
      </c>
      <c r="AN4">
        <v>102220.21150000005</v>
      </c>
      <c r="AO4">
        <v>84054.608333333323</v>
      </c>
      <c r="AP4">
        <v>100268.15627000006</v>
      </c>
      <c r="AQ4">
        <v>76513.187909999993</v>
      </c>
      <c r="AR4">
        <v>79870.982000000018</v>
      </c>
      <c r="AS4">
        <v>90427.435510000054</v>
      </c>
      <c r="AT4">
        <v>69871.858666666667</v>
      </c>
      <c r="AU4">
        <v>97856.868166666725</v>
      </c>
      <c r="AV4">
        <v>102061.29250000001</v>
      </c>
      <c r="AW4">
        <v>75861.662766666675</v>
      </c>
      <c r="AX4">
        <v>71280.159960000034</v>
      </c>
    </row>
    <row r="5" spans="1:50" x14ac:dyDescent="0.25">
      <c r="A5">
        <v>75873.821166666632</v>
      </c>
      <c r="B5">
        <v>89242.873666666695</v>
      </c>
      <c r="C5">
        <v>89742.466746666658</v>
      </c>
      <c r="D5">
        <v>78180.498175000015</v>
      </c>
      <c r="E5">
        <v>92219.285913333355</v>
      </c>
      <c r="F5">
        <v>85633.313041666668</v>
      </c>
      <c r="G5">
        <v>76211.946416666688</v>
      </c>
      <c r="H5">
        <v>78606.578604166702</v>
      </c>
      <c r="I5">
        <v>80895.389917499968</v>
      </c>
      <c r="J5">
        <v>78804.780800000037</v>
      </c>
      <c r="K5">
        <v>77600.914899999974</v>
      </c>
      <c r="L5">
        <v>80146.640939999983</v>
      </c>
      <c r="M5">
        <v>78808.207229166685</v>
      </c>
      <c r="N5">
        <v>84395.835041666665</v>
      </c>
      <c r="O5">
        <v>77537.166666666672</v>
      </c>
      <c r="P5">
        <v>78128.849229166633</v>
      </c>
      <c r="Q5">
        <v>75497.670312499977</v>
      </c>
      <c r="R5">
        <v>73546.048500000063</v>
      </c>
      <c r="S5">
        <v>75634.666666666701</v>
      </c>
      <c r="T5">
        <v>74718.998666666666</v>
      </c>
      <c r="U5">
        <v>81157.720000000045</v>
      </c>
      <c r="V5">
        <v>77098.597604166629</v>
      </c>
      <c r="W5">
        <v>114121.07191666671</v>
      </c>
      <c r="X5">
        <v>77560.794579999987</v>
      </c>
      <c r="Y5">
        <v>82785.346854166637</v>
      </c>
      <c r="Z5">
        <v>87350.317104166679</v>
      </c>
      <c r="AA5">
        <v>96076.882666666686</v>
      </c>
      <c r="AB5">
        <v>79016.753125000003</v>
      </c>
      <c r="AC5">
        <v>77834.181291666697</v>
      </c>
      <c r="AD5">
        <v>75059.013916666663</v>
      </c>
      <c r="AE5">
        <v>77016.909379999997</v>
      </c>
      <c r="AF5">
        <v>78694.837809999997</v>
      </c>
      <c r="AG5">
        <v>101008.78400000001</v>
      </c>
      <c r="AH5">
        <v>107893.83504166674</v>
      </c>
      <c r="AI5">
        <v>80050.827030000044</v>
      </c>
      <c r="AJ5">
        <v>96751.05229166674</v>
      </c>
      <c r="AK5">
        <v>97747.575000000041</v>
      </c>
      <c r="AL5">
        <v>77790.166666666672</v>
      </c>
      <c r="AM5">
        <v>86363.007166666735</v>
      </c>
      <c r="AN5">
        <v>102220.21150000005</v>
      </c>
      <c r="AO5">
        <v>78254.382726666707</v>
      </c>
      <c r="AP5">
        <v>83623.033666666684</v>
      </c>
      <c r="AQ5">
        <v>76513.187909999993</v>
      </c>
      <c r="AR5">
        <v>79870.982000000018</v>
      </c>
      <c r="AS5">
        <v>89260.77311999994</v>
      </c>
      <c r="AT5">
        <v>69871.858666666667</v>
      </c>
      <c r="AU5">
        <v>97856.868166666725</v>
      </c>
      <c r="AV5">
        <v>102061.29250000001</v>
      </c>
      <c r="AW5">
        <v>75861.662766666675</v>
      </c>
      <c r="AX5">
        <v>71280.159960000034</v>
      </c>
    </row>
    <row r="6" spans="1:50" x14ac:dyDescent="0.25">
      <c r="A6">
        <v>75369.107729166717</v>
      </c>
      <c r="B6">
        <v>74323.437466666655</v>
      </c>
      <c r="C6">
        <v>76269.676345</v>
      </c>
      <c r="D6">
        <v>77446.484920000061</v>
      </c>
      <c r="E6">
        <v>83209.300879999966</v>
      </c>
      <c r="F6">
        <v>85633.313041666668</v>
      </c>
      <c r="G6">
        <v>76211.946416666688</v>
      </c>
      <c r="H6">
        <v>78106.88333333336</v>
      </c>
      <c r="I6">
        <v>80295.033416666673</v>
      </c>
      <c r="J6">
        <v>78573.464229166639</v>
      </c>
      <c r="K6">
        <v>77600.914899999974</v>
      </c>
      <c r="L6">
        <v>80146.640939999983</v>
      </c>
      <c r="M6">
        <v>77915.465626666642</v>
      </c>
      <c r="N6">
        <v>84395.835041666665</v>
      </c>
      <c r="O6">
        <v>77537.166666666672</v>
      </c>
      <c r="P6">
        <v>78128.849229166633</v>
      </c>
      <c r="Q6">
        <v>75497.670312499977</v>
      </c>
      <c r="R6">
        <v>73546.048500000063</v>
      </c>
      <c r="S6">
        <v>75634.666666666701</v>
      </c>
      <c r="T6">
        <v>74718.998666666666</v>
      </c>
      <c r="U6">
        <v>73603.446875000009</v>
      </c>
      <c r="V6">
        <v>77098.597604166629</v>
      </c>
      <c r="W6">
        <v>109055.17916666662</v>
      </c>
      <c r="X6">
        <v>73182.935916666698</v>
      </c>
      <c r="Y6">
        <v>66665.887600000002</v>
      </c>
      <c r="Z6">
        <v>85824.733416666611</v>
      </c>
      <c r="AA6">
        <v>88998.856229166704</v>
      </c>
      <c r="AB6">
        <v>77012.692320000002</v>
      </c>
      <c r="AC6">
        <v>74523.83116666667</v>
      </c>
      <c r="AD6">
        <v>75059.013916666663</v>
      </c>
      <c r="AE6">
        <v>75535.9255416667</v>
      </c>
      <c r="AF6">
        <v>75052.881399999969</v>
      </c>
      <c r="AG6">
        <v>101008.78400000001</v>
      </c>
      <c r="AH6">
        <v>103001.18366666668</v>
      </c>
      <c r="AI6">
        <v>78777.571791666662</v>
      </c>
      <c r="AJ6">
        <v>96751.05229166674</v>
      </c>
      <c r="AK6">
        <v>89983.962416666662</v>
      </c>
      <c r="AL6">
        <v>77790.166666666672</v>
      </c>
      <c r="AM6">
        <v>85371.187666666723</v>
      </c>
      <c r="AN6">
        <v>91137.562586666638</v>
      </c>
      <c r="AO6">
        <v>78254.382726666707</v>
      </c>
      <c r="AP6">
        <v>83623.033666666684</v>
      </c>
      <c r="AQ6">
        <v>72940.983265000046</v>
      </c>
      <c r="AR6">
        <v>74941.005291666705</v>
      </c>
      <c r="AS6">
        <v>81308.132416666587</v>
      </c>
      <c r="AT6">
        <v>69871.858666666667</v>
      </c>
      <c r="AU6">
        <v>97856.868166666725</v>
      </c>
      <c r="AV6">
        <v>92083.830069999953</v>
      </c>
      <c r="AW6">
        <v>75861.662766666675</v>
      </c>
      <c r="AX6">
        <v>71280.159960000034</v>
      </c>
    </row>
    <row r="7" spans="1:50" x14ac:dyDescent="0.25">
      <c r="A7">
        <v>75286.613916666654</v>
      </c>
      <c r="B7">
        <v>74323.437466666655</v>
      </c>
      <c r="C7">
        <v>76269.676345</v>
      </c>
      <c r="D7">
        <v>76728.874349999998</v>
      </c>
      <c r="E7">
        <v>83209.300879999966</v>
      </c>
      <c r="F7">
        <v>85633.313041666668</v>
      </c>
      <c r="G7">
        <v>76211.946416666688</v>
      </c>
      <c r="H7">
        <v>76930.748104166691</v>
      </c>
      <c r="I7">
        <v>77560.232041666692</v>
      </c>
      <c r="J7">
        <v>70765.980066666685</v>
      </c>
      <c r="K7">
        <v>77600.914899999974</v>
      </c>
      <c r="L7">
        <v>74931.059041666653</v>
      </c>
      <c r="M7">
        <v>76963.786990000008</v>
      </c>
      <c r="N7">
        <v>84395.835041666665</v>
      </c>
      <c r="O7">
        <v>76815.147979166693</v>
      </c>
      <c r="P7">
        <v>71297.086820000026</v>
      </c>
      <c r="Q7">
        <v>72654.415666666653</v>
      </c>
      <c r="R7">
        <v>73546.048500000063</v>
      </c>
      <c r="S7">
        <v>75634.666666666701</v>
      </c>
      <c r="T7">
        <v>73644.625916666657</v>
      </c>
      <c r="U7">
        <v>73603.446875000009</v>
      </c>
      <c r="V7">
        <v>77098.597604166629</v>
      </c>
      <c r="W7">
        <v>107413.27356000009</v>
      </c>
      <c r="X7">
        <v>73182.935916666698</v>
      </c>
      <c r="Y7">
        <v>66665.887600000002</v>
      </c>
      <c r="Z7">
        <v>80842.525666666654</v>
      </c>
      <c r="AA7">
        <v>80070.222916666666</v>
      </c>
      <c r="AB7">
        <v>77012.692320000002</v>
      </c>
      <c r="AC7">
        <v>74523.83116666667</v>
      </c>
      <c r="AD7">
        <v>71095.054256666743</v>
      </c>
      <c r="AE7">
        <v>73270.554826666659</v>
      </c>
      <c r="AF7">
        <v>72354.085000000006</v>
      </c>
      <c r="AG7">
        <v>100899.61379166669</v>
      </c>
      <c r="AH7">
        <v>103001.18366666668</v>
      </c>
      <c r="AI7">
        <v>70594.520166666698</v>
      </c>
      <c r="AJ7">
        <v>96751.05229166674</v>
      </c>
      <c r="AK7">
        <v>89983.962416666662</v>
      </c>
      <c r="AL7">
        <v>75288.370166666675</v>
      </c>
      <c r="AM7">
        <v>85371.187666666723</v>
      </c>
      <c r="AN7">
        <v>91137.562586666638</v>
      </c>
      <c r="AO7">
        <v>78254.382726666707</v>
      </c>
      <c r="AP7">
        <v>77839.386859999999</v>
      </c>
      <c r="AQ7">
        <v>72940.983265000046</v>
      </c>
      <c r="AR7">
        <v>71818.268306666636</v>
      </c>
      <c r="AS7">
        <v>80681.305791666644</v>
      </c>
      <c r="AT7">
        <v>69871.858666666667</v>
      </c>
      <c r="AU7">
        <v>96042.572479166702</v>
      </c>
      <c r="AV7">
        <v>91131.893590000051</v>
      </c>
      <c r="AW7">
        <v>75861.662766666675</v>
      </c>
      <c r="AX7">
        <v>71280.159960000034</v>
      </c>
    </row>
    <row r="8" spans="1:50" x14ac:dyDescent="0.25">
      <c r="A8">
        <v>74310.523729166685</v>
      </c>
      <c r="B8">
        <v>74323.437466666655</v>
      </c>
      <c r="C8">
        <v>74826.567999999999</v>
      </c>
      <c r="D8">
        <v>76680.365681666677</v>
      </c>
      <c r="E8">
        <v>79511.9874166667</v>
      </c>
      <c r="F8">
        <v>85633.313041666668</v>
      </c>
      <c r="G8">
        <v>76211.946416666688</v>
      </c>
      <c r="H8">
        <v>73470.951034166705</v>
      </c>
      <c r="I8">
        <v>75113.900541666677</v>
      </c>
      <c r="J8">
        <v>70765.980066666685</v>
      </c>
      <c r="K8">
        <v>73858.740979166716</v>
      </c>
      <c r="L8">
        <v>74384.070916666707</v>
      </c>
      <c r="M8">
        <v>73398.885229166684</v>
      </c>
      <c r="N8">
        <v>84395.835041666665</v>
      </c>
      <c r="O8">
        <v>74788.203354166661</v>
      </c>
      <c r="P8">
        <v>67398.416666666788</v>
      </c>
      <c r="Q8">
        <v>72654.415666666653</v>
      </c>
      <c r="R8">
        <v>73546.048500000063</v>
      </c>
      <c r="S8">
        <v>75634.666666666701</v>
      </c>
      <c r="T8">
        <v>73644.625916666657</v>
      </c>
      <c r="U8">
        <v>71978.957146666638</v>
      </c>
      <c r="V8">
        <v>77098.597604166629</v>
      </c>
      <c r="W8">
        <v>94131.106250000041</v>
      </c>
      <c r="X8">
        <v>68982.560041666642</v>
      </c>
      <c r="Y8">
        <v>66665.887600000002</v>
      </c>
      <c r="Z8">
        <v>80659.895916666632</v>
      </c>
      <c r="AA8">
        <v>70151.188906666648</v>
      </c>
      <c r="AB8">
        <v>75810.711200000049</v>
      </c>
      <c r="AC8">
        <v>74523.83116666667</v>
      </c>
      <c r="AD8">
        <v>68754.350186666692</v>
      </c>
      <c r="AE8">
        <v>73270.554826666659</v>
      </c>
      <c r="AF8">
        <v>71960.145416666681</v>
      </c>
      <c r="AG8">
        <v>98283.158729166782</v>
      </c>
      <c r="AH8">
        <v>101539.84079166663</v>
      </c>
      <c r="AI8">
        <v>70594.520166666698</v>
      </c>
      <c r="AJ8">
        <v>96751.05229166674</v>
      </c>
      <c r="AK8">
        <v>85228.662979166649</v>
      </c>
      <c r="AL8">
        <v>75288.370166666675</v>
      </c>
      <c r="AM8">
        <v>85371.187666666723</v>
      </c>
      <c r="AN8">
        <v>91137.562586666638</v>
      </c>
      <c r="AO8">
        <v>78254.382726666707</v>
      </c>
      <c r="AP8">
        <v>77839.386859999999</v>
      </c>
      <c r="AQ8">
        <v>72940.983265000046</v>
      </c>
      <c r="AR8">
        <v>71818.268306666636</v>
      </c>
      <c r="AS8">
        <v>80681.305791666644</v>
      </c>
      <c r="AT8">
        <v>67499.755208333401</v>
      </c>
      <c r="AU8">
        <v>95320.215666666671</v>
      </c>
      <c r="AV8">
        <v>88599.481255000021</v>
      </c>
      <c r="AW8">
        <v>75861.662766666675</v>
      </c>
      <c r="AX8">
        <v>69673.062166666699</v>
      </c>
    </row>
    <row r="9" spans="1:50" x14ac:dyDescent="0.25">
      <c r="A9">
        <v>74310.523729166685</v>
      </c>
      <c r="B9">
        <v>73052.629386666697</v>
      </c>
      <c r="C9">
        <v>74826.567999999999</v>
      </c>
      <c r="D9">
        <v>76680.365681666677</v>
      </c>
      <c r="E9">
        <v>79511.9874166667</v>
      </c>
      <c r="F9">
        <v>84958.167479999975</v>
      </c>
      <c r="G9">
        <v>70628.257786666625</v>
      </c>
      <c r="H9">
        <v>73470.951034166705</v>
      </c>
      <c r="I9">
        <v>75113.900541666677</v>
      </c>
      <c r="J9">
        <v>70765.980066666685</v>
      </c>
      <c r="K9">
        <v>73858.740979166716</v>
      </c>
      <c r="L9">
        <v>74384.070916666707</v>
      </c>
      <c r="M9">
        <v>72227.320614999961</v>
      </c>
      <c r="N9">
        <v>84395.835041666665</v>
      </c>
      <c r="O9">
        <v>69902.211416666658</v>
      </c>
      <c r="P9">
        <v>67398.416666666788</v>
      </c>
      <c r="Q9">
        <v>72109.808333333305</v>
      </c>
      <c r="R9">
        <v>73546.048500000063</v>
      </c>
      <c r="S9">
        <v>75634.666666666701</v>
      </c>
      <c r="T9">
        <v>70971.753041666685</v>
      </c>
      <c r="U9">
        <v>71978.957146666638</v>
      </c>
      <c r="V9">
        <v>77098.597604166629</v>
      </c>
      <c r="W9">
        <v>81079.141666666648</v>
      </c>
      <c r="X9">
        <v>68982.560041666642</v>
      </c>
      <c r="Y9">
        <v>66665.887600000002</v>
      </c>
      <c r="Z9">
        <v>78454.25429166673</v>
      </c>
      <c r="AA9">
        <v>70151.188906666648</v>
      </c>
      <c r="AB9">
        <v>73619.195239166671</v>
      </c>
      <c r="AC9">
        <v>74509.508166666667</v>
      </c>
      <c r="AD9">
        <v>68754.350186666692</v>
      </c>
      <c r="AE9">
        <v>73270.554826666659</v>
      </c>
      <c r="AF9">
        <v>71960.145416666681</v>
      </c>
      <c r="AG9">
        <v>98283.158729166782</v>
      </c>
      <c r="AH9">
        <v>99814.314933333342</v>
      </c>
      <c r="AI9">
        <v>70594.520166666698</v>
      </c>
      <c r="AJ9">
        <v>96751.05229166674</v>
      </c>
      <c r="AK9">
        <v>81210.815229166677</v>
      </c>
      <c r="AL9">
        <v>75288.370166666675</v>
      </c>
      <c r="AM9">
        <v>81852.027291666658</v>
      </c>
      <c r="AN9">
        <v>88147.934466666658</v>
      </c>
      <c r="AO9">
        <v>78254.382726666707</v>
      </c>
      <c r="AP9">
        <v>77839.386859999999</v>
      </c>
      <c r="AQ9">
        <v>72940.983265000046</v>
      </c>
      <c r="AR9">
        <v>71818.268306666636</v>
      </c>
      <c r="AS9">
        <v>80681.305791666644</v>
      </c>
      <c r="AT9">
        <v>67499.755208333401</v>
      </c>
      <c r="AU9">
        <v>90374.818446666672</v>
      </c>
      <c r="AV9">
        <v>86201.929166666654</v>
      </c>
      <c r="AW9">
        <v>75861.662766666675</v>
      </c>
      <c r="AX9">
        <v>69673.062166666699</v>
      </c>
    </row>
    <row r="10" spans="1:50" x14ac:dyDescent="0.25">
      <c r="A10">
        <v>74310.523729166685</v>
      </c>
      <c r="B10">
        <v>73052.629386666697</v>
      </c>
      <c r="C10">
        <v>74051.28</v>
      </c>
      <c r="D10">
        <v>76680.365681666677</v>
      </c>
      <c r="E10">
        <v>79511.9874166667</v>
      </c>
      <c r="F10">
        <v>84958.167479999975</v>
      </c>
      <c r="G10">
        <v>70628.257786666625</v>
      </c>
      <c r="H10">
        <v>72433.99116666663</v>
      </c>
      <c r="I10">
        <v>75113.900541666677</v>
      </c>
      <c r="J10">
        <v>70765.980066666685</v>
      </c>
      <c r="K10">
        <v>73858.740979166716</v>
      </c>
      <c r="L10">
        <v>72042.908944166673</v>
      </c>
      <c r="M10">
        <v>72227.320614999961</v>
      </c>
      <c r="N10">
        <v>79256.354104166676</v>
      </c>
      <c r="O10">
        <v>69902.211416666658</v>
      </c>
      <c r="P10">
        <v>67398.416666666788</v>
      </c>
      <c r="Q10">
        <v>69364.433541666673</v>
      </c>
      <c r="R10">
        <v>73546.048500000063</v>
      </c>
      <c r="S10">
        <v>75634.666666666701</v>
      </c>
      <c r="T10">
        <v>70971.753041666685</v>
      </c>
      <c r="U10">
        <v>71978.957146666638</v>
      </c>
      <c r="V10">
        <v>77098.597604166629</v>
      </c>
      <c r="W10">
        <v>81079.141666666648</v>
      </c>
      <c r="X10">
        <v>68982.560041666642</v>
      </c>
      <c r="Y10">
        <v>66665.887600000002</v>
      </c>
      <c r="Z10">
        <v>72591.00916666667</v>
      </c>
      <c r="AA10">
        <v>70151.188906666648</v>
      </c>
      <c r="AB10">
        <v>73619.195239166671</v>
      </c>
      <c r="AC10">
        <v>74509.508166666667</v>
      </c>
      <c r="AD10">
        <v>68754.350186666692</v>
      </c>
      <c r="AE10">
        <v>73270.554826666659</v>
      </c>
      <c r="AF10">
        <v>71960.145416666681</v>
      </c>
      <c r="AG10">
        <v>95529.287507500034</v>
      </c>
      <c r="AH10">
        <v>99814.314933333342</v>
      </c>
      <c r="AI10">
        <v>70594.520166666698</v>
      </c>
      <c r="AJ10">
        <v>96751.05229166674</v>
      </c>
      <c r="AK10">
        <v>81210.815229166677</v>
      </c>
      <c r="AL10">
        <v>75288.370166666675</v>
      </c>
      <c r="AM10">
        <v>81852.027291666658</v>
      </c>
      <c r="AN10">
        <v>78514.047791666657</v>
      </c>
      <c r="AO10">
        <v>78254.382726666707</v>
      </c>
      <c r="AP10">
        <v>77839.386859999999</v>
      </c>
      <c r="AQ10">
        <v>72940.983265000046</v>
      </c>
      <c r="AR10">
        <v>69251.633291666658</v>
      </c>
      <c r="AS10">
        <v>77688.087946666652</v>
      </c>
      <c r="AT10">
        <v>67499.755208333401</v>
      </c>
      <c r="AU10">
        <v>90374.818446666672</v>
      </c>
      <c r="AV10">
        <v>85689.50416666668</v>
      </c>
      <c r="AW10">
        <v>74056.611666666664</v>
      </c>
      <c r="AX10">
        <v>69673.062166666699</v>
      </c>
    </row>
    <row r="11" spans="1:50" x14ac:dyDescent="0.25">
      <c r="A11">
        <v>72267.45891666667</v>
      </c>
      <c r="B11">
        <v>68651.334266666672</v>
      </c>
      <c r="C11">
        <v>74051.28</v>
      </c>
      <c r="D11">
        <v>70972.941800000015</v>
      </c>
      <c r="E11">
        <v>79223.373666666695</v>
      </c>
      <c r="F11">
        <v>84958.167479999975</v>
      </c>
      <c r="G11">
        <v>70628.257786666625</v>
      </c>
      <c r="H11">
        <v>72433.99116666663</v>
      </c>
      <c r="I11">
        <v>75113.900541666677</v>
      </c>
      <c r="J11">
        <v>70480.289166666626</v>
      </c>
      <c r="K11">
        <v>73858.740979166716</v>
      </c>
      <c r="L11">
        <v>72042.908944166673</v>
      </c>
      <c r="M11">
        <v>72227.320614999961</v>
      </c>
      <c r="N11">
        <v>77030.860813333304</v>
      </c>
      <c r="O11">
        <v>69902.211416666658</v>
      </c>
      <c r="P11">
        <v>67398.416666666788</v>
      </c>
      <c r="Q11">
        <v>69364.433541666673</v>
      </c>
      <c r="R11">
        <v>71907.337110000008</v>
      </c>
      <c r="S11">
        <v>73788.649416666682</v>
      </c>
      <c r="T11">
        <v>70971.753041666685</v>
      </c>
      <c r="U11">
        <v>71934.438346666648</v>
      </c>
      <c r="V11">
        <v>77098.597604166629</v>
      </c>
      <c r="W11">
        <v>81079.141666666648</v>
      </c>
      <c r="X11">
        <v>68982.560041666642</v>
      </c>
      <c r="Y11">
        <v>66665.887600000002</v>
      </c>
      <c r="Z11">
        <v>72591.00916666667</v>
      </c>
      <c r="AA11">
        <v>70151.188906666648</v>
      </c>
      <c r="AB11">
        <v>73561.871541666653</v>
      </c>
      <c r="AC11">
        <v>74509.508166666667</v>
      </c>
      <c r="AD11">
        <v>68754.350186666692</v>
      </c>
      <c r="AE11">
        <v>69247.915979166646</v>
      </c>
      <c r="AF11">
        <v>71960.145416666681</v>
      </c>
      <c r="AG11">
        <v>95529.287507500034</v>
      </c>
      <c r="AH11">
        <v>99814.314933333342</v>
      </c>
      <c r="AI11">
        <v>70594.520166666698</v>
      </c>
      <c r="AJ11">
        <v>96751.05229166674</v>
      </c>
      <c r="AK11">
        <v>77477.179041666706</v>
      </c>
      <c r="AL11">
        <v>74979.057206666694</v>
      </c>
      <c r="AM11">
        <v>81852.027291666658</v>
      </c>
      <c r="AN11">
        <v>78514.047791666657</v>
      </c>
      <c r="AO11">
        <v>77507.999916666653</v>
      </c>
      <c r="AP11">
        <v>77839.386859999999</v>
      </c>
      <c r="AQ11">
        <v>70853.293450000026</v>
      </c>
      <c r="AR11">
        <v>69251.633291666658</v>
      </c>
      <c r="AS11">
        <v>77688.087946666652</v>
      </c>
      <c r="AT11">
        <v>67499.755208333401</v>
      </c>
      <c r="AU11">
        <v>90374.818446666672</v>
      </c>
      <c r="AV11">
        <v>85689.50416666668</v>
      </c>
      <c r="AW11">
        <v>73674.003506666704</v>
      </c>
      <c r="AX11">
        <v>69673.062166666699</v>
      </c>
    </row>
    <row r="12" spans="1:50" x14ac:dyDescent="0.25">
      <c r="A12">
        <v>72267.45891666667</v>
      </c>
      <c r="B12">
        <v>68651.334266666672</v>
      </c>
      <c r="C12">
        <v>74051.28</v>
      </c>
      <c r="D12">
        <v>70972.941800000015</v>
      </c>
      <c r="E12">
        <v>74768.560666666672</v>
      </c>
      <c r="F12">
        <v>82499.531104166701</v>
      </c>
      <c r="G12">
        <v>70628.257786666625</v>
      </c>
      <c r="H12">
        <v>71826.467166666669</v>
      </c>
      <c r="I12">
        <v>75113.900541666677</v>
      </c>
      <c r="J12">
        <v>70480.289166666626</v>
      </c>
      <c r="K12">
        <v>73858.740979166716</v>
      </c>
      <c r="L12">
        <v>72042.908944166673</v>
      </c>
      <c r="M12">
        <v>72227.320614999961</v>
      </c>
      <c r="N12">
        <v>72867.078541666691</v>
      </c>
      <c r="O12">
        <v>69902.211416666658</v>
      </c>
      <c r="P12">
        <v>67398.416666666788</v>
      </c>
      <c r="Q12">
        <v>69364.433541666673</v>
      </c>
      <c r="R12">
        <v>71907.337110000008</v>
      </c>
      <c r="S12">
        <v>73788.649416666682</v>
      </c>
      <c r="T12">
        <v>70971.753041666685</v>
      </c>
      <c r="U12">
        <v>71672.695773333369</v>
      </c>
      <c r="V12">
        <v>75535.283000000054</v>
      </c>
      <c r="W12">
        <v>81079.141666666648</v>
      </c>
      <c r="X12">
        <v>68982.560041666642</v>
      </c>
      <c r="Y12">
        <v>66643.579166666663</v>
      </c>
      <c r="Z12">
        <v>72591.00916666667</v>
      </c>
      <c r="AA12">
        <v>66531.976446666697</v>
      </c>
      <c r="AB12">
        <v>73561.871541666653</v>
      </c>
      <c r="AC12">
        <v>74509.508166666667</v>
      </c>
      <c r="AD12">
        <v>68754.350186666692</v>
      </c>
      <c r="AE12">
        <v>69247.915979166646</v>
      </c>
      <c r="AF12">
        <v>71960.145416666681</v>
      </c>
      <c r="AG12">
        <v>90743.26204166669</v>
      </c>
      <c r="AH12">
        <v>99814.314933333342</v>
      </c>
      <c r="AI12">
        <v>70594.520166666698</v>
      </c>
      <c r="AJ12">
        <v>96751.05229166674</v>
      </c>
      <c r="AK12">
        <v>73112.560791666707</v>
      </c>
      <c r="AL12">
        <v>73925.882000000012</v>
      </c>
      <c r="AM12">
        <v>81852.027291666658</v>
      </c>
      <c r="AN12">
        <v>75760.756291666665</v>
      </c>
      <c r="AO12">
        <v>77507.999916666653</v>
      </c>
      <c r="AP12">
        <v>76583.413916666686</v>
      </c>
      <c r="AQ12">
        <v>70853.293450000026</v>
      </c>
      <c r="AR12">
        <v>69251.633291666658</v>
      </c>
      <c r="AS12">
        <v>77688.087946666652</v>
      </c>
      <c r="AT12">
        <v>67499.755208333401</v>
      </c>
      <c r="AU12">
        <v>90374.818446666672</v>
      </c>
      <c r="AV12">
        <v>85689.50416666668</v>
      </c>
      <c r="AW12">
        <v>73674.003506666704</v>
      </c>
      <c r="AX12">
        <v>69673.062166666699</v>
      </c>
    </row>
    <row r="15" spans="1:50" x14ac:dyDescent="0.25">
      <c r="A15">
        <f>MIN(_10bees10iter20foodx50[Test 1])</f>
        <v>72267.45891666667</v>
      </c>
      <c r="B15">
        <f>MIN(_10bees10iter20foodx50[Test 2])</f>
        <v>68651.334266666672</v>
      </c>
      <c r="C15">
        <f>MIN(_10bees10iter20foodx50[Test 3])</f>
        <v>74051.28</v>
      </c>
      <c r="D15">
        <f>MIN(_10bees10iter20foodx50[Test 4])</f>
        <v>70972.941800000015</v>
      </c>
      <c r="E15">
        <f>MIN(_10bees10iter20foodx50[Test 5])</f>
        <v>74768.560666666672</v>
      </c>
      <c r="F15">
        <f>MIN(_10bees10iter20foodx50[Test 6])</f>
        <v>82499.531104166701</v>
      </c>
      <c r="G15">
        <f>MIN(_10bees10iter20foodx50[Test 7])</f>
        <v>70628.257786666625</v>
      </c>
      <c r="H15">
        <f>MIN(_10bees10iter20foodx50[Test 8])</f>
        <v>71826.467166666669</v>
      </c>
      <c r="I15">
        <f>MIN(_10bees10iter20foodx50[Test 9])</f>
        <v>75113.900541666677</v>
      </c>
      <c r="J15">
        <f>MIN(_10bees10iter20foodx50[Test 10])</f>
        <v>70480.289166666626</v>
      </c>
      <c r="K15">
        <f>MIN(_10bees10iter20foodx50[Test 11])</f>
        <v>73858.740979166716</v>
      </c>
      <c r="L15">
        <f>MIN(_10bees10iter20foodx50[Test 12])</f>
        <v>72042.908944166673</v>
      </c>
      <c r="M15">
        <f>MIN(_10bees10iter20foodx50[Test 13])</f>
        <v>72227.320614999961</v>
      </c>
      <c r="N15">
        <f>MIN(_10bees10iter20foodx50[Test 14])</f>
        <v>72867.078541666691</v>
      </c>
      <c r="O15">
        <f>MIN(_10bees10iter20foodx50[Test 15])</f>
        <v>69902.211416666658</v>
      </c>
      <c r="P15">
        <f>MIN(_10bees10iter20foodx50[Test 16])</f>
        <v>67398.416666666788</v>
      </c>
      <c r="Q15">
        <f>MIN(_10bees10iter20foodx50[Test 17])</f>
        <v>69364.433541666673</v>
      </c>
      <c r="R15">
        <f>MIN(_10bees10iter20foodx50[Test 18])</f>
        <v>71907.337110000008</v>
      </c>
      <c r="S15">
        <f>MIN(_10bees10iter20foodx50[Test 19])</f>
        <v>73788.649416666682</v>
      </c>
      <c r="T15">
        <f>MIN(_10bees10iter20foodx50[Test 20])</f>
        <v>70971.753041666685</v>
      </c>
      <c r="U15">
        <f>MIN(_10bees10iter20foodx50[Test 21])</f>
        <v>71672.695773333369</v>
      </c>
      <c r="V15">
        <f>MIN(_10bees10iter20foodx50[Test 22])</f>
        <v>75535.283000000054</v>
      </c>
      <c r="W15">
        <f>MIN(_10bees10iter20foodx50[Test 23])</f>
        <v>81079.141666666648</v>
      </c>
      <c r="X15">
        <f>MIN(_10bees10iter20foodx50[Test 24])</f>
        <v>68982.560041666642</v>
      </c>
      <c r="Y15">
        <f>MIN(_10bees10iter20foodx50[Test 25])</f>
        <v>66643.579166666663</v>
      </c>
      <c r="Z15">
        <f>MIN(_10bees10iter20foodx50[Test 26])</f>
        <v>72591.00916666667</v>
      </c>
      <c r="AA15">
        <f>MIN(_10bees10iter20foodx50[Test 27])</f>
        <v>66531.976446666697</v>
      </c>
      <c r="AB15">
        <f>MIN(_10bees10iter20foodx50[Test 28])</f>
        <v>73561.871541666653</v>
      </c>
      <c r="AC15">
        <f>MIN(_10bees10iter20foodx50[Test 29])</f>
        <v>74509.508166666667</v>
      </c>
      <c r="AD15">
        <f>MIN(_10bees10iter20foodx50[Test 30])</f>
        <v>68754.350186666692</v>
      </c>
      <c r="AE15">
        <f>MIN(_10bees10iter20foodx50[Test 31])</f>
        <v>69247.915979166646</v>
      </c>
      <c r="AF15">
        <f>MIN(_10bees10iter20foodx50[Test 32])</f>
        <v>71960.145416666681</v>
      </c>
      <c r="AG15">
        <f>MIN(_10bees10iter20foodx50[Test 33])</f>
        <v>90743.26204166669</v>
      </c>
      <c r="AH15">
        <f>MIN(_10bees10iter20foodx50[Test 34])</f>
        <v>99814.314933333342</v>
      </c>
      <c r="AI15">
        <f>MIN(_10bees10iter20foodx50[Test 35])</f>
        <v>70594.520166666698</v>
      </c>
      <c r="AJ15">
        <f>MIN(_10bees10iter20foodx50[Test 36])</f>
        <v>96751.05229166674</v>
      </c>
      <c r="AK15">
        <f>MIN(_10bees10iter20foodx50[Test 37])</f>
        <v>73112.560791666707</v>
      </c>
      <c r="AL15">
        <f>MIN(_10bees10iter20foodx50[Test 38])</f>
        <v>73925.882000000012</v>
      </c>
      <c r="AM15">
        <f>MIN(_10bees10iter20foodx50[Test 39])</f>
        <v>81852.027291666658</v>
      </c>
      <c r="AN15">
        <f>MIN(_10bees10iter20foodx50[Test 40])</f>
        <v>75760.756291666665</v>
      </c>
      <c r="AO15">
        <f>MIN(_10bees10iter20foodx50[Test 41])</f>
        <v>77507.999916666653</v>
      </c>
      <c r="AP15">
        <f>MIN(_10bees10iter20foodx50[Test 42])</f>
        <v>76583.413916666686</v>
      </c>
      <c r="AQ15">
        <f>MIN(_10bees10iter20foodx50[Test 43])</f>
        <v>70853.293450000026</v>
      </c>
      <c r="AR15">
        <f>MIN(_10bees10iter20foodx50[Test 44])</f>
        <v>69251.633291666658</v>
      </c>
      <c r="AS15">
        <f>MIN(_10bees10iter20foodx50[Test 45])</f>
        <v>77688.087946666652</v>
      </c>
      <c r="AT15">
        <f>MIN(_10bees10iter20foodx50[Test 46])</f>
        <v>67499.755208333401</v>
      </c>
      <c r="AU15">
        <f>MIN(_10bees10iter20foodx50[Test 47])</f>
        <v>90374.818446666672</v>
      </c>
      <c r="AV15">
        <f>MIN(_10bees10iter20foodx50[Test 48])</f>
        <v>85689.50416666668</v>
      </c>
      <c r="AW15">
        <f>MIN(_10bees10iter20foodx50[Test 49])</f>
        <v>73674.003506666704</v>
      </c>
      <c r="AX15">
        <f>MIN(_10bees10iter20foodx50[Test 50])</f>
        <v>69673.062166666699</v>
      </c>
    </row>
    <row r="16" spans="1:50" x14ac:dyDescent="0.25">
      <c r="A16" t="s">
        <v>67</v>
      </c>
      <c r="B16" t="s">
        <v>63</v>
      </c>
    </row>
    <row r="17" spans="1:4" x14ac:dyDescent="0.25">
      <c r="A17">
        <f>STDEV(A15:AX15)</f>
        <v>7218.7150017094782</v>
      </c>
      <c r="B17">
        <f>AVERAGE(A15:AX15)</f>
        <v>74560.177121333356</v>
      </c>
      <c r="D17">
        <f>MIN(A15:AX15)</f>
        <v>66531.976446666697</v>
      </c>
    </row>
    <row r="18" spans="1:4" x14ac:dyDescent="0.25">
      <c r="A18" t="s">
        <v>69</v>
      </c>
    </row>
    <row r="19" spans="1:4" x14ac:dyDescent="0.25">
      <c r="A19" s="3">
        <f>A17/B17</f>
        <v>9.6817299534606924E-2</v>
      </c>
    </row>
    <row r="23" spans="1:4" x14ac:dyDescent="0.25">
      <c r="A23" t="s">
        <v>70</v>
      </c>
    </row>
    <row r="24" spans="1:4" x14ac:dyDescent="0.25">
      <c r="A24" t="s">
        <v>71</v>
      </c>
    </row>
    <row r="25" spans="1:4" x14ac:dyDescent="0.25">
      <c r="A25" t="s">
        <v>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DAE6-0656-4813-A499-3771E989E3D2}">
  <dimension ref="A1:AX42"/>
  <sheetViews>
    <sheetView topLeftCell="A16" workbookViewId="0">
      <selection activeCell="H43" sqref="H43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99890.195312500044</v>
      </c>
      <c r="B2">
        <v>94104.172916666648</v>
      </c>
      <c r="C2">
        <v>134316.54283333331</v>
      </c>
      <c r="D2">
        <v>131573.34991666666</v>
      </c>
      <c r="E2">
        <v>74940.3183333333</v>
      </c>
      <c r="F2">
        <v>118833.28299999995</v>
      </c>
      <c r="G2">
        <v>102215.22399999999</v>
      </c>
      <c r="H2">
        <v>125244.16754166671</v>
      </c>
      <c r="I2">
        <v>93328.557583333313</v>
      </c>
      <c r="J2">
        <v>121248.55933333338</v>
      </c>
      <c r="K2">
        <v>83351.502854166698</v>
      </c>
      <c r="L2">
        <v>103750.60229166661</v>
      </c>
      <c r="M2">
        <v>108542.10666666667</v>
      </c>
      <c r="N2">
        <v>97888.120916666652</v>
      </c>
      <c r="O2">
        <v>96687.90399999998</v>
      </c>
      <c r="P2">
        <v>85077.312000000005</v>
      </c>
      <c r="Q2">
        <v>110600.17287500002</v>
      </c>
      <c r="R2">
        <v>89013.863250000009</v>
      </c>
      <c r="S2">
        <v>98291.588333333319</v>
      </c>
      <c r="T2">
        <v>83233.655000000028</v>
      </c>
      <c r="U2">
        <v>90020.709541666685</v>
      </c>
      <c r="V2">
        <v>91604.418750000041</v>
      </c>
      <c r="W2">
        <v>131464.4166666664</v>
      </c>
      <c r="X2">
        <v>128131.41666666638</v>
      </c>
      <c r="Y2">
        <v>96968.891666666648</v>
      </c>
      <c r="Z2">
        <v>89655.66666666657</v>
      </c>
      <c r="AA2">
        <v>100164.10716666665</v>
      </c>
      <c r="AB2">
        <v>107342.98610416669</v>
      </c>
      <c r="AC2">
        <v>98863.607166666668</v>
      </c>
      <c r="AD2">
        <v>129277.72595833332</v>
      </c>
      <c r="AE2">
        <v>131061.59375</v>
      </c>
      <c r="AF2">
        <v>101962.37629166665</v>
      </c>
      <c r="AG2">
        <v>88249.328000000052</v>
      </c>
      <c r="AH2">
        <v>87213.474291666629</v>
      </c>
      <c r="AI2">
        <v>96732.941666666695</v>
      </c>
      <c r="AJ2">
        <v>133928.10416666672</v>
      </c>
      <c r="AK2">
        <v>108150.91666666644</v>
      </c>
      <c r="AL2">
        <v>82503.860479166658</v>
      </c>
      <c r="AM2">
        <v>98514.13079166667</v>
      </c>
      <c r="AN2">
        <v>101920.334</v>
      </c>
      <c r="AO2">
        <v>88493.812416666609</v>
      </c>
      <c r="AP2">
        <v>90789.708333333328</v>
      </c>
      <c r="AQ2">
        <v>75879.99854166666</v>
      </c>
      <c r="AR2">
        <v>125294.87272916663</v>
      </c>
      <c r="AS2">
        <v>92353.7745</v>
      </c>
      <c r="AT2">
        <v>110236.11085416668</v>
      </c>
      <c r="AU2">
        <v>106992.64979166668</v>
      </c>
      <c r="AV2">
        <v>95581.166666666541</v>
      </c>
      <c r="AW2">
        <v>113577.17299999998</v>
      </c>
      <c r="AX2">
        <v>101672.75891666663</v>
      </c>
    </row>
    <row r="3" spans="1:50" x14ac:dyDescent="0.25">
      <c r="A3">
        <v>78492.668690000006</v>
      </c>
      <c r="B3">
        <v>94104.172916666648</v>
      </c>
      <c r="C3">
        <v>132624.70641666668</v>
      </c>
      <c r="D3">
        <v>121237.2457916667</v>
      </c>
      <c r="E3">
        <v>74940.3183333333</v>
      </c>
      <c r="F3">
        <v>115227.52904166671</v>
      </c>
      <c r="G3">
        <v>97883.017276666636</v>
      </c>
      <c r="H3">
        <v>91201.245059999957</v>
      </c>
      <c r="I3">
        <v>93328.557583333313</v>
      </c>
      <c r="J3">
        <v>111997.83191666665</v>
      </c>
      <c r="K3">
        <v>73499.209126666639</v>
      </c>
      <c r="L3">
        <v>91009.471416666711</v>
      </c>
      <c r="M3">
        <v>106831.07366666668</v>
      </c>
      <c r="N3">
        <v>84268.116291666651</v>
      </c>
      <c r="O3">
        <v>79013.368952499935</v>
      </c>
      <c r="P3">
        <v>78814.496104166712</v>
      </c>
      <c r="Q3">
        <v>88778.656846666694</v>
      </c>
      <c r="R3">
        <v>72480.378791666648</v>
      </c>
      <c r="S3">
        <v>98291.588333333319</v>
      </c>
      <c r="T3">
        <v>83233.655000000028</v>
      </c>
      <c r="U3">
        <v>89956.600541666659</v>
      </c>
      <c r="V3">
        <v>91604.418750000041</v>
      </c>
      <c r="W3">
        <v>127332.97729166671</v>
      </c>
      <c r="X3">
        <v>88582.302416666629</v>
      </c>
      <c r="Y3">
        <v>93295.082224999889</v>
      </c>
      <c r="Z3">
        <v>81041.755560000063</v>
      </c>
      <c r="AA3">
        <v>99363.953202500037</v>
      </c>
      <c r="AB3">
        <v>86841.413013333411</v>
      </c>
      <c r="AC3">
        <v>98863.607166666668</v>
      </c>
      <c r="AD3">
        <v>120601.15013916662</v>
      </c>
      <c r="AE3">
        <v>118036.48204166668</v>
      </c>
      <c r="AF3">
        <v>101962.37629166665</v>
      </c>
      <c r="AG3">
        <v>74698.121729166625</v>
      </c>
      <c r="AH3">
        <v>87173.660666666678</v>
      </c>
      <c r="AI3">
        <v>93865.104166666701</v>
      </c>
      <c r="AJ3">
        <v>93446.90422916667</v>
      </c>
      <c r="AK3">
        <v>108150.91666666644</v>
      </c>
      <c r="AL3">
        <v>82503.860479166658</v>
      </c>
      <c r="AM3">
        <v>91322.016666666605</v>
      </c>
      <c r="AN3">
        <v>77513.503166666633</v>
      </c>
      <c r="AO3">
        <v>81394.685791666663</v>
      </c>
      <c r="AP3">
        <v>71667.16666666673</v>
      </c>
      <c r="AQ3">
        <v>75879.99854166666</v>
      </c>
      <c r="AR3">
        <v>124829.48879166665</v>
      </c>
      <c r="AS3">
        <v>92353.7745</v>
      </c>
      <c r="AT3">
        <v>103308.35459166669</v>
      </c>
      <c r="AU3">
        <v>104183.18925000001</v>
      </c>
      <c r="AV3">
        <v>92487.025833333348</v>
      </c>
      <c r="AW3">
        <v>84497.656029999998</v>
      </c>
      <c r="AX3">
        <v>101672.75891666663</v>
      </c>
    </row>
    <row r="4" spans="1:50" x14ac:dyDescent="0.25">
      <c r="A4">
        <v>78492.668690000006</v>
      </c>
      <c r="B4">
        <v>83625.137986666639</v>
      </c>
      <c r="C4">
        <v>100470.58358333333</v>
      </c>
      <c r="D4">
        <v>121237.2457916667</v>
      </c>
      <c r="E4">
        <v>74940.3183333333</v>
      </c>
      <c r="F4">
        <v>109708.90954166668</v>
      </c>
      <c r="G4">
        <v>92693.040729166678</v>
      </c>
      <c r="H4">
        <v>91201.245059999957</v>
      </c>
      <c r="I4">
        <v>73324.226321666691</v>
      </c>
      <c r="J4">
        <v>107004.42671999999</v>
      </c>
      <c r="K4">
        <v>68327.666666666773</v>
      </c>
      <c r="L4">
        <v>86301.019736666669</v>
      </c>
      <c r="M4">
        <v>98333.6972916667</v>
      </c>
      <c r="N4">
        <v>83463.683166666626</v>
      </c>
      <c r="O4">
        <v>79013.368952499935</v>
      </c>
      <c r="P4">
        <v>69542.17247249998</v>
      </c>
      <c r="Q4">
        <v>88778.656846666694</v>
      </c>
      <c r="R4">
        <v>72480.378791666648</v>
      </c>
      <c r="S4">
        <v>76608.582159999991</v>
      </c>
      <c r="T4">
        <v>83233.655000000028</v>
      </c>
      <c r="U4">
        <v>77801.318333333373</v>
      </c>
      <c r="V4">
        <v>76210.909416666662</v>
      </c>
      <c r="W4">
        <v>127332.97729166671</v>
      </c>
      <c r="X4">
        <v>81031.23146666665</v>
      </c>
      <c r="Y4">
        <v>87598.91240000003</v>
      </c>
      <c r="Z4">
        <v>77621.814291666669</v>
      </c>
      <c r="AA4">
        <v>78340.305541666676</v>
      </c>
      <c r="AB4">
        <v>79899.866104166664</v>
      </c>
      <c r="AC4">
        <v>95431.355999999956</v>
      </c>
      <c r="AD4">
        <v>102511.96514666665</v>
      </c>
      <c r="AE4">
        <v>101193.57779166668</v>
      </c>
      <c r="AF4">
        <v>90783.035666666692</v>
      </c>
      <c r="AG4">
        <v>74698.121729166625</v>
      </c>
      <c r="AH4">
        <v>77570.929166666683</v>
      </c>
      <c r="AI4">
        <v>93865.104166666701</v>
      </c>
      <c r="AJ4">
        <v>93446.90422916667</v>
      </c>
      <c r="AK4">
        <v>108150.91666666644</v>
      </c>
      <c r="AL4">
        <v>79891.723746666685</v>
      </c>
      <c r="AM4">
        <v>82503.574541666661</v>
      </c>
      <c r="AN4">
        <v>70070.666666666744</v>
      </c>
      <c r="AO4">
        <v>77363.305041666696</v>
      </c>
      <c r="AP4">
        <v>71667.16666666673</v>
      </c>
      <c r="AQ4">
        <v>75879.99854166666</v>
      </c>
      <c r="AR4">
        <v>104280.85341666662</v>
      </c>
      <c r="AS4">
        <v>78979.517369999972</v>
      </c>
      <c r="AT4">
        <v>74734.666666666701</v>
      </c>
      <c r="AU4">
        <v>81837.116354166661</v>
      </c>
      <c r="AV4">
        <v>83170.945604166671</v>
      </c>
      <c r="AW4">
        <v>84497.656029999998</v>
      </c>
      <c r="AX4">
        <v>97504.534854166734</v>
      </c>
    </row>
    <row r="5" spans="1:50" x14ac:dyDescent="0.25">
      <c r="A5">
        <v>78283.216</v>
      </c>
      <c r="B5">
        <v>83625.137986666639</v>
      </c>
      <c r="C5">
        <v>77092.397854166658</v>
      </c>
      <c r="D5">
        <v>119767.08186000002</v>
      </c>
      <c r="E5">
        <v>74940.3183333333</v>
      </c>
      <c r="F5">
        <v>104433.82654166665</v>
      </c>
      <c r="G5">
        <v>90432.16047916672</v>
      </c>
      <c r="H5">
        <v>86560.150541666619</v>
      </c>
      <c r="I5">
        <v>68060.939956666669</v>
      </c>
      <c r="J5">
        <v>104778.78503999997</v>
      </c>
      <c r="K5">
        <v>68327.666666666773</v>
      </c>
      <c r="L5">
        <v>75253.714403333332</v>
      </c>
      <c r="M5">
        <v>96975.322979166551</v>
      </c>
      <c r="N5">
        <v>76094.00261833331</v>
      </c>
      <c r="O5">
        <v>77647.069786666616</v>
      </c>
      <c r="P5">
        <v>69542.17247249998</v>
      </c>
      <c r="Q5">
        <v>81381.686666666661</v>
      </c>
      <c r="R5">
        <v>72480.378791666648</v>
      </c>
      <c r="S5">
        <v>75957.844239999977</v>
      </c>
      <c r="T5">
        <v>80837.118373333302</v>
      </c>
      <c r="U5">
        <v>77801.318333333373</v>
      </c>
      <c r="V5">
        <v>76210.909416666662</v>
      </c>
      <c r="W5">
        <v>105553.05429166666</v>
      </c>
      <c r="X5">
        <v>76178.385791666689</v>
      </c>
      <c r="Y5">
        <v>82145.762291666659</v>
      </c>
      <c r="Z5">
        <v>77589.565666666691</v>
      </c>
      <c r="AA5">
        <v>76567.737979166661</v>
      </c>
      <c r="AB5">
        <v>79899.866104166664</v>
      </c>
      <c r="AC5">
        <v>91081.570500000031</v>
      </c>
      <c r="AD5">
        <v>92973.507354166577</v>
      </c>
      <c r="AE5">
        <v>96222.084876666675</v>
      </c>
      <c r="AF5">
        <v>90783.035666666692</v>
      </c>
      <c r="AG5">
        <v>74698.121729166625</v>
      </c>
      <c r="AH5">
        <v>77430.818669999993</v>
      </c>
      <c r="AI5">
        <v>79428.345833333296</v>
      </c>
      <c r="AJ5">
        <v>85237.376906666628</v>
      </c>
      <c r="AK5">
        <v>105125.05282499996</v>
      </c>
      <c r="AL5">
        <v>79891.723746666685</v>
      </c>
      <c r="AM5">
        <v>74215.71166666667</v>
      </c>
      <c r="AN5">
        <v>70070.666666666744</v>
      </c>
      <c r="AO5">
        <v>70033.569416666709</v>
      </c>
      <c r="AP5">
        <v>71667.16666666673</v>
      </c>
      <c r="AQ5">
        <v>75879.99854166666</v>
      </c>
      <c r="AR5">
        <v>104280.85341666662</v>
      </c>
      <c r="AS5">
        <v>77015.317229166714</v>
      </c>
      <c r="AT5">
        <v>74734.666666666701</v>
      </c>
      <c r="AU5">
        <v>80638.796104166671</v>
      </c>
      <c r="AV5">
        <v>81341.712354166681</v>
      </c>
      <c r="AW5">
        <v>84497.656029999998</v>
      </c>
      <c r="AX5">
        <v>94064.501041666677</v>
      </c>
    </row>
    <row r="6" spans="1:50" x14ac:dyDescent="0.25">
      <c r="A6">
        <v>77896.634626666666</v>
      </c>
      <c r="B6">
        <v>80747.462986666666</v>
      </c>
      <c r="C6">
        <v>73626.605119999978</v>
      </c>
      <c r="D6">
        <v>115873.90888583333</v>
      </c>
      <c r="E6">
        <v>73513.04141666666</v>
      </c>
      <c r="F6">
        <v>100133.61118000004</v>
      </c>
      <c r="G6">
        <v>83737.76517916673</v>
      </c>
      <c r="H6">
        <v>79962.481670000067</v>
      </c>
      <c r="I6">
        <v>68060.939956666669</v>
      </c>
      <c r="J6">
        <v>101974.29671999997</v>
      </c>
      <c r="K6">
        <v>68327.666666666773</v>
      </c>
      <c r="L6">
        <v>75253.714403333332</v>
      </c>
      <c r="M6">
        <v>90891.569866666629</v>
      </c>
      <c r="N6">
        <v>76094.00261833331</v>
      </c>
      <c r="O6">
        <v>75636.945806666685</v>
      </c>
      <c r="P6">
        <v>69542.17247249998</v>
      </c>
      <c r="Q6">
        <v>79823.875291666642</v>
      </c>
      <c r="R6">
        <v>72480.378791666648</v>
      </c>
      <c r="S6">
        <v>75957.844239999977</v>
      </c>
      <c r="T6">
        <v>80837.118373333302</v>
      </c>
      <c r="U6">
        <v>77801.318333333373</v>
      </c>
      <c r="V6">
        <v>74440.413166666665</v>
      </c>
      <c r="W6">
        <v>101463.56054166668</v>
      </c>
      <c r="X6">
        <v>75897.222291666665</v>
      </c>
      <c r="Y6">
        <v>80073.494106666694</v>
      </c>
      <c r="Z6">
        <v>77589.565666666691</v>
      </c>
      <c r="AA6">
        <v>74442.341916666701</v>
      </c>
      <c r="AB6">
        <v>79899.866104166664</v>
      </c>
      <c r="AC6">
        <v>91081.570500000031</v>
      </c>
      <c r="AD6">
        <v>88405.221666666665</v>
      </c>
      <c r="AE6">
        <v>96222.084876666675</v>
      </c>
      <c r="AF6">
        <v>79368.853291666688</v>
      </c>
      <c r="AG6">
        <v>74698.121729166625</v>
      </c>
      <c r="AH6">
        <v>76107.8396041667</v>
      </c>
      <c r="AI6">
        <v>79428.345833333296</v>
      </c>
      <c r="AJ6">
        <v>81660.958333333299</v>
      </c>
      <c r="AK6">
        <v>97570.252041666667</v>
      </c>
      <c r="AL6">
        <v>78307.416666666657</v>
      </c>
      <c r="AM6">
        <v>74215.71166666667</v>
      </c>
      <c r="AN6">
        <v>70070.666666666744</v>
      </c>
      <c r="AO6">
        <v>70033.569416666709</v>
      </c>
      <c r="AP6">
        <v>71667.16666666673</v>
      </c>
      <c r="AQ6">
        <v>75879.99854166666</v>
      </c>
      <c r="AR6">
        <v>104280.85341666662</v>
      </c>
      <c r="AS6">
        <v>71551.429916666675</v>
      </c>
      <c r="AT6">
        <v>71736.91666666673</v>
      </c>
      <c r="AU6">
        <v>80638.796104166671</v>
      </c>
      <c r="AV6">
        <v>77189.929791666684</v>
      </c>
      <c r="AW6">
        <v>75595.11754166671</v>
      </c>
      <c r="AX6">
        <v>94064.501041666677</v>
      </c>
    </row>
    <row r="7" spans="1:50" x14ac:dyDescent="0.25">
      <c r="A7">
        <v>75926.019113333372</v>
      </c>
      <c r="B7">
        <v>80747.462986666666</v>
      </c>
      <c r="C7">
        <v>73626.605119999978</v>
      </c>
      <c r="D7">
        <v>115645.90566666667</v>
      </c>
      <c r="E7">
        <v>73513.04141666666</v>
      </c>
      <c r="F7">
        <v>100133.61118000004</v>
      </c>
      <c r="G7">
        <v>76895.623954166644</v>
      </c>
      <c r="H7">
        <v>78080.466079999984</v>
      </c>
      <c r="I7">
        <v>68060.939956666669</v>
      </c>
      <c r="J7">
        <v>101974.29671999997</v>
      </c>
      <c r="K7">
        <v>68327.666666666773</v>
      </c>
      <c r="L7">
        <v>74867.589541666632</v>
      </c>
      <c r="M7">
        <v>79958.854166666672</v>
      </c>
      <c r="N7">
        <v>67609.149416666682</v>
      </c>
      <c r="O7">
        <v>68185.162479166655</v>
      </c>
      <c r="P7">
        <v>69542.17247249998</v>
      </c>
      <c r="Q7">
        <v>76261.568729166698</v>
      </c>
      <c r="R7">
        <v>71881.153159999958</v>
      </c>
      <c r="S7">
        <v>75957.844239999977</v>
      </c>
      <c r="T7">
        <v>74972.073579999997</v>
      </c>
      <c r="U7">
        <v>74347.907479166679</v>
      </c>
      <c r="V7">
        <v>74440.413166666665</v>
      </c>
      <c r="W7">
        <v>79388.135416666657</v>
      </c>
      <c r="X7">
        <v>69463.018541666708</v>
      </c>
      <c r="Y7">
        <v>79853.535866666673</v>
      </c>
      <c r="Z7">
        <v>77589.565666666691</v>
      </c>
      <c r="AA7">
        <v>74442.341916666701</v>
      </c>
      <c r="AB7">
        <v>75200.481413333371</v>
      </c>
      <c r="AC7">
        <v>90960.137219999946</v>
      </c>
      <c r="AD7">
        <v>88405.221666666665</v>
      </c>
      <c r="AE7">
        <v>92836.467559999946</v>
      </c>
      <c r="AF7">
        <v>68932.599084166664</v>
      </c>
      <c r="AG7">
        <v>74698.121729166625</v>
      </c>
      <c r="AH7">
        <v>76107.8396041667</v>
      </c>
      <c r="AI7">
        <v>75597.570833333375</v>
      </c>
      <c r="AJ7">
        <v>81660.958333333299</v>
      </c>
      <c r="AK7">
        <v>97570.252041666667</v>
      </c>
      <c r="AL7">
        <v>72991.64485416672</v>
      </c>
      <c r="AM7">
        <v>74215.71166666667</v>
      </c>
      <c r="AN7">
        <v>70070.666666666744</v>
      </c>
      <c r="AO7">
        <v>70033.569416666709</v>
      </c>
      <c r="AP7">
        <v>71667.16666666673</v>
      </c>
      <c r="AQ7">
        <v>74355.640506666634</v>
      </c>
      <c r="AR7">
        <v>103224.99191666672</v>
      </c>
      <c r="AS7">
        <v>71551.429916666675</v>
      </c>
      <c r="AT7">
        <v>71736.91666666673</v>
      </c>
      <c r="AU7">
        <v>80046.946854166628</v>
      </c>
      <c r="AV7">
        <v>77189.929791666684</v>
      </c>
      <c r="AW7">
        <v>75595.11754166671</v>
      </c>
      <c r="AX7">
        <v>91333.1001666667</v>
      </c>
    </row>
    <row r="8" spans="1:50" x14ac:dyDescent="0.25">
      <c r="A8">
        <v>75926.019113333372</v>
      </c>
      <c r="B8">
        <v>80747.462986666666</v>
      </c>
      <c r="C8">
        <v>73626.605119999978</v>
      </c>
      <c r="D8">
        <v>115645.90566666667</v>
      </c>
      <c r="E8">
        <v>73513.04141666666</v>
      </c>
      <c r="F8">
        <v>98757.524921666642</v>
      </c>
      <c r="G8">
        <v>76895.623954166644</v>
      </c>
      <c r="H8">
        <v>78080.466079999984</v>
      </c>
      <c r="I8">
        <v>68060.939956666669</v>
      </c>
      <c r="J8">
        <v>101974.29671999997</v>
      </c>
      <c r="K8">
        <v>68327.666666666773</v>
      </c>
      <c r="L8">
        <v>73031.317226666666</v>
      </c>
      <c r="M8">
        <v>77213.354166666642</v>
      </c>
      <c r="N8">
        <v>67609.149416666682</v>
      </c>
      <c r="O8">
        <v>68185.162479166655</v>
      </c>
      <c r="P8">
        <v>69542.17247249998</v>
      </c>
      <c r="Q8">
        <v>76261.568729166698</v>
      </c>
      <c r="R8">
        <v>71881.153159999958</v>
      </c>
      <c r="S8">
        <v>75957.844239999977</v>
      </c>
      <c r="T8">
        <v>74972.073579999997</v>
      </c>
      <c r="U8">
        <v>74347.907479166679</v>
      </c>
      <c r="V8">
        <v>72124.359974999999</v>
      </c>
      <c r="W8">
        <v>74477.409604166707</v>
      </c>
      <c r="X8">
        <v>69463.018541666708</v>
      </c>
      <c r="Y8">
        <v>75476.677666666685</v>
      </c>
      <c r="Z8">
        <v>71698.635799999989</v>
      </c>
      <c r="AA8">
        <v>74442.341916666701</v>
      </c>
      <c r="AB8">
        <v>75200.481413333371</v>
      </c>
      <c r="AC8">
        <v>90784.656000000003</v>
      </c>
      <c r="AD8">
        <v>83855.489824999997</v>
      </c>
      <c r="AE8">
        <v>92836.467559999946</v>
      </c>
      <c r="AF8">
        <v>68932.599084166664</v>
      </c>
      <c r="AG8">
        <v>74698.121729166625</v>
      </c>
      <c r="AH8">
        <v>76107.8396041667</v>
      </c>
      <c r="AI8">
        <v>75597.570833333375</v>
      </c>
      <c r="AJ8">
        <v>80394.49698500002</v>
      </c>
      <c r="AK8">
        <v>96426.675159999984</v>
      </c>
      <c r="AL8">
        <v>72991.64485416672</v>
      </c>
      <c r="AM8">
        <v>74215.71166666667</v>
      </c>
      <c r="AN8">
        <v>70070.666666666744</v>
      </c>
      <c r="AO8">
        <v>70033.569416666709</v>
      </c>
      <c r="AP8">
        <v>66017.196416666673</v>
      </c>
      <c r="AQ8">
        <v>74282.526860000013</v>
      </c>
      <c r="AR8">
        <v>101166.28826499997</v>
      </c>
      <c r="AS8">
        <v>71551.429916666675</v>
      </c>
      <c r="AT8">
        <v>71736.91666666673</v>
      </c>
      <c r="AU8">
        <v>80046.946854166628</v>
      </c>
      <c r="AV8">
        <v>73762.059997499979</v>
      </c>
      <c r="AW8">
        <v>72478.405791666679</v>
      </c>
      <c r="AX8">
        <v>91333.1001666667</v>
      </c>
    </row>
    <row r="9" spans="1:50" x14ac:dyDescent="0.25">
      <c r="A9">
        <v>69744.26966666666</v>
      </c>
      <c r="B9">
        <v>78189.618166666667</v>
      </c>
      <c r="C9">
        <v>73626.605119999978</v>
      </c>
      <c r="D9">
        <v>115645.90566666667</v>
      </c>
      <c r="E9">
        <v>73513.04141666666</v>
      </c>
      <c r="F9">
        <v>97094.612106666624</v>
      </c>
      <c r="G9">
        <v>76895.623954166644</v>
      </c>
      <c r="H9">
        <v>77704.388266666749</v>
      </c>
      <c r="I9">
        <v>68060.939956666669</v>
      </c>
      <c r="J9">
        <v>100230.09366666668</v>
      </c>
      <c r="K9">
        <v>70547.199666666653</v>
      </c>
      <c r="L9">
        <v>71611.602916666699</v>
      </c>
      <c r="M9">
        <v>77213.354166666642</v>
      </c>
      <c r="N9">
        <v>67609.149416666682</v>
      </c>
      <c r="O9">
        <v>68185.162479166655</v>
      </c>
      <c r="P9">
        <v>69542.17247249998</v>
      </c>
      <c r="Q9">
        <v>76261.568729166698</v>
      </c>
      <c r="R9">
        <v>71881.153159999958</v>
      </c>
      <c r="S9">
        <v>71053.929996666629</v>
      </c>
      <c r="T9">
        <v>74972.073579999997</v>
      </c>
      <c r="U9">
        <v>67918.507229166658</v>
      </c>
      <c r="V9">
        <v>72124.359974999999</v>
      </c>
      <c r="W9">
        <v>74477.409604166707</v>
      </c>
      <c r="X9">
        <v>69463.018541666708</v>
      </c>
      <c r="Y9">
        <v>71176.65055999998</v>
      </c>
      <c r="Z9">
        <v>71698.635799999989</v>
      </c>
      <c r="AA9">
        <v>73987.615416666653</v>
      </c>
      <c r="AB9">
        <v>75200.481413333371</v>
      </c>
      <c r="AC9">
        <v>90784.656000000003</v>
      </c>
      <c r="AD9">
        <v>80056.375</v>
      </c>
      <c r="AE9">
        <v>92836.467559999946</v>
      </c>
      <c r="AF9">
        <v>68932.599084166664</v>
      </c>
      <c r="AG9">
        <v>71655.19672916671</v>
      </c>
      <c r="AH9">
        <v>75419.905609999987</v>
      </c>
      <c r="AI9">
        <v>75597.570833333375</v>
      </c>
      <c r="AJ9">
        <v>80394.49698500002</v>
      </c>
      <c r="AK9">
        <v>96426.675159999984</v>
      </c>
      <c r="AL9">
        <v>71758.012354166684</v>
      </c>
      <c r="AM9">
        <v>74215.71166666667</v>
      </c>
      <c r="AN9">
        <v>72971.981166666665</v>
      </c>
      <c r="AO9">
        <v>68333.590666666671</v>
      </c>
      <c r="AP9">
        <v>66017.196416666673</v>
      </c>
      <c r="AQ9">
        <v>70569.647970000005</v>
      </c>
      <c r="AR9">
        <v>101166.28826499997</v>
      </c>
      <c r="AS9">
        <v>70437.828666666668</v>
      </c>
      <c r="AT9">
        <v>71736.91666666673</v>
      </c>
      <c r="AU9">
        <v>78816.487854166669</v>
      </c>
      <c r="AV9">
        <v>73762.059997499979</v>
      </c>
      <c r="AW9">
        <v>72478.405791666679</v>
      </c>
      <c r="AX9">
        <v>91333.1001666667</v>
      </c>
    </row>
    <row r="10" spans="1:50" x14ac:dyDescent="0.25">
      <c r="A10">
        <v>69744.26966666666</v>
      </c>
      <c r="B10">
        <v>78189.618166666667</v>
      </c>
      <c r="C10">
        <v>73119.029380000007</v>
      </c>
      <c r="D10">
        <v>115645.90566666667</v>
      </c>
      <c r="E10">
        <v>70760.781066666663</v>
      </c>
      <c r="F10">
        <v>92431.993866666671</v>
      </c>
      <c r="G10">
        <v>76895.623954166644</v>
      </c>
      <c r="H10">
        <v>76504.689019999976</v>
      </c>
      <c r="I10">
        <v>68060.939956666669</v>
      </c>
      <c r="J10">
        <v>97315.089916666693</v>
      </c>
      <c r="K10">
        <v>70171.132658333328</v>
      </c>
      <c r="L10">
        <v>71611.602916666699</v>
      </c>
      <c r="M10">
        <v>77213.354166666642</v>
      </c>
      <c r="N10">
        <v>67609.149416666682</v>
      </c>
      <c r="O10">
        <v>68185.162479166655</v>
      </c>
      <c r="P10">
        <v>69542.17247249998</v>
      </c>
      <c r="Q10">
        <v>76261.568729166698</v>
      </c>
      <c r="R10">
        <v>71881.153159999958</v>
      </c>
      <c r="S10">
        <v>71053.929996666629</v>
      </c>
      <c r="T10">
        <v>74972.073579999997</v>
      </c>
      <c r="U10">
        <v>67918.507229166658</v>
      </c>
      <c r="V10">
        <v>72124.359974999999</v>
      </c>
      <c r="W10">
        <v>74324.942106666669</v>
      </c>
      <c r="X10">
        <v>67694.285495000033</v>
      </c>
      <c r="Y10">
        <v>71176.65055999998</v>
      </c>
      <c r="Z10">
        <v>69881.598666666658</v>
      </c>
      <c r="AA10">
        <v>73987.615416666653</v>
      </c>
      <c r="AB10">
        <v>75200.481413333371</v>
      </c>
      <c r="AC10">
        <v>90784.656000000003</v>
      </c>
      <c r="AD10">
        <v>80056.375</v>
      </c>
      <c r="AE10">
        <v>92836.467559999946</v>
      </c>
      <c r="AF10">
        <v>68932.599084166664</v>
      </c>
      <c r="AG10">
        <v>71655.19672916671</v>
      </c>
      <c r="AH10">
        <v>75207.630791666656</v>
      </c>
      <c r="AI10">
        <v>75597.570833333375</v>
      </c>
      <c r="AJ10">
        <v>80394.49698500002</v>
      </c>
      <c r="AK10">
        <v>96426.675159999984</v>
      </c>
      <c r="AL10">
        <v>71758.012354166684</v>
      </c>
      <c r="AM10">
        <v>75973.166729166682</v>
      </c>
      <c r="AN10">
        <v>70423.360666666704</v>
      </c>
      <c r="AO10">
        <v>68333.590666666671</v>
      </c>
      <c r="AP10">
        <v>66017.196416666673</v>
      </c>
      <c r="AQ10">
        <v>64857.748106666673</v>
      </c>
      <c r="AR10">
        <v>101166.28826499997</v>
      </c>
      <c r="AS10">
        <v>70437.828666666668</v>
      </c>
      <c r="AT10">
        <v>71736.91666666673</v>
      </c>
      <c r="AU10">
        <v>78816.487854166669</v>
      </c>
      <c r="AV10">
        <v>73762.059997499979</v>
      </c>
      <c r="AW10">
        <v>72478.405791666679</v>
      </c>
      <c r="AX10">
        <v>72458.239166666681</v>
      </c>
    </row>
    <row r="11" spans="1:50" x14ac:dyDescent="0.25">
      <c r="A11">
        <v>69744.26966666666</v>
      </c>
      <c r="B11">
        <v>77008.066854166711</v>
      </c>
      <c r="C11">
        <v>70995.527041666646</v>
      </c>
      <c r="D11">
        <v>115645.90566666667</v>
      </c>
      <c r="E11">
        <v>70760.781066666663</v>
      </c>
      <c r="F11">
        <v>91639.05162666658</v>
      </c>
      <c r="G11">
        <v>76895.623954166644</v>
      </c>
      <c r="H11">
        <v>76504.689019999976</v>
      </c>
      <c r="I11">
        <v>68060.939956666669</v>
      </c>
      <c r="J11">
        <v>97315.089916666693</v>
      </c>
      <c r="K11">
        <v>70127.916666666759</v>
      </c>
      <c r="L11">
        <v>71611.602916666699</v>
      </c>
      <c r="M11">
        <v>73368.120833333334</v>
      </c>
      <c r="N11">
        <v>67609.149416666682</v>
      </c>
      <c r="O11">
        <v>68646.909766666664</v>
      </c>
      <c r="P11">
        <v>69542.17247249998</v>
      </c>
      <c r="Q11">
        <v>76261.568729166698</v>
      </c>
      <c r="R11">
        <v>71881.153159999958</v>
      </c>
      <c r="S11">
        <v>71053.929996666629</v>
      </c>
      <c r="T11">
        <v>74972.073579999997</v>
      </c>
      <c r="U11">
        <v>67918.507229166658</v>
      </c>
      <c r="V11">
        <v>72124.359974999999</v>
      </c>
      <c r="W11">
        <v>71643.337979166696</v>
      </c>
      <c r="X11">
        <v>67694.285495000033</v>
      </c>
      <c r="Y11">
        <v>66133.684600000022</v>
      </c>
      <c r="Z11">
        <v>69881.598666666658</v>
      </c>
      <c r="AA11">
        <v>73688.840979166664</v>
      </c>
      <c r="AB11">
        <v>75200.481413333371</v>
      </c>
      <c r="AC11">
        <v>76772.041666666686</v>
      </c>
      <c r="AD11">
        <v>77963.837500000023</v>
      </c>
      <c r="AE11">
        <v>90885.148171666646</v>
      </c>
      <c r="AF11">
        <v>68080.506976666657</v>
      </c>
      <c r="AG11">
        <v>71655.19672916671</v>
      </c>
      <c r="AH11">
        <v>75207.630791666656</v>
      </c>
      <c r="AI11">
        <v>75597.570833333375</v>
      </c>
      <c r="AJ11">
        <v>79745.125226666642</v>
      </c>
      <c r="AK11">
        <v>96426.675159999984</v>
      </c>
      <c r="AL11">
        <v>71758.012354166684</v>
      </c>
      <c r="AM11">
        <v>75973.166729166682</v>
      </c>
      <c r="AN11">
        <v>70423.360666666704</v>
      </c>
      <c r="AO11">
        <v>68333.590666666671</v>
      </c>
      <c r="AP11">
        <v>66017.196416666673</v>
      </c>
      <c r="AQ11">
        <v>64857.748106666673</v>
      </c>
      <c r="AR11">
        <v>100754.57083333343</v>
      </c>
      <c r="AS11">
        <v>70437.828666666668</v>
      </c>
      <c r="AT11">
        <v>69383.19570666668</v>
      </c>
      <c r="AU11">
        <v>76608.411760000003</v>
      </c>
      <c r="AV11">
        <v>73762.059997499979</v>
      </c>
      <c r="AW11">
        <v>71541.414416666681</v>
      </c>
      <c r="AX11">
        <v>72458.239166666681</v>
      </c>
    </row>
    <row r="12" spans="1:50" x14ac:dyDescent="0.25">
      <c r="A12">
        <v>69744.26966666666</v>
      </c>
      <c r="B12">
        <v>72282.591449999978</v>
      </c>
      <c r="C12">
        <v>68151.052166666675</v>
      </c>
      <c r="D12">
        <v>115645.90566666667</v>
      </c>
      <c r="E12">
        <v>70760.781066666663</v>
      </c>
      <c r="F12">
        <v>88585.176106666579</v>
      </c>
      <c r="G12">
        <v>76895.623954166644</v>
      </c>
      <c r="H12">
        <v>72333.43722916671</v>
      </c>
      <c r="I12">
        <v>68060.939956666669</v>
      </c>
      <c r="J12">
        <v>96302.261900000012</v>
      </c>
      <c r="K12">
        <v>69374.189866666668</v>
      </c>
      <c r="L12">
        <v>71611.602916666699</v>
      </c>
      <c r="M12">
        <v>73368.120833333334</v>
      </c>
      <c r="N12">
        <v>67609.149416666682</v>
      </c>
      <c r="O12">
        <v>68646.909766666664</v>
      </c>
      <c r="P12">
        <v>69261.004166666695</v>
      </c>
      <c r="Q12">
        <v>70568.964666666667</v>
      </c>
      <c r="R12">
        <v>71881.153159999958</v>
      </c>
      <c r="S12">
        <v>71053.929996666629</v>
      </c>
      <c r="T12">
        <v>74972.073579999997</v>
      </c>
      <c r="U12">
        <v>67918.507229166658</v>
      </c>
      <c r="V12">
        <v>67529.300791666639</v>
      </c>
      <c r="W12">
        <v>71643.337979166696</v>
      </c>
      <c r="X12">
        <v>67694.285495000033</v>
      </c>
      <c r="Y12">
        <v>66133.684600000022</v>
      </c>
      <c r="Z12">
        <v>69372.687916666662</v>
      </c>
      <c r="AA12">
        <v>73688.840979166664</v>
      </c>
      <c r="AB12">
        <v>74405.585499999972</v>
      </c>
      <c r="AC12">
        <v>76772.041666666686</v>
      </c>
      <c r="AD12">
        <v>76889.972274999949</v>
      </c>
      <c r="AE12">
        <v>90885.148171666646</v>
      </c>
      <c r="AF12">
        <v>68080.506976666657</v>
      </c>
      <c r="AG12">
        <v>67865.497876666646</v>
      </c>
      <c r="AH12">
        <v>73958.444166666683</v>
      </c>
      <c r="AI12">
        <v>75597.570833333375</v>
      </c>
      <c r="AJ12">
        <v>79745.125226666642</v>
      </c>
      <c r="AK12">
        <v>96426.675159999984</v>
      </c>
      <c r="AL12">
        <v>71758.012354166684</v>
      </c>
      <c r="AM12">
        <v>75973.166729166682</v>
      </c>
      <c r="AN12">
        <v>70315.33672916668</v>
      </c>
      <c r="AO12">
        <v>68333.590666666671</v>
      </c>
      <c r="AP12">
        <v>66017.196416666673</v>
      </c>
      <c r="AQ12">
        <v>64857.748106666673</v>
      </c>
      <c r="AR12">
        <v>96432.728125000009</v>
      </c>
      <c r="AS12">
        <v>70437.828666666668</v>
      </c>
      <c r="AT12">
        <v>69383.19570666668</v>
      </c>
      <c r="AU12">
        <v>75246.651939999996</v>
      </c>
      <c r="AV12">
        <v>78703.981541666668</v>
      </c>
      <c r="AW12">
        <v>71541.414416666681</v>
      </c>
      <c r="AX12">
        <v>72458.239166666681</v>
      </c>
    </row>
    <row r="13" spans="1:50" x14ac:dyDescent="0.25">
      <c r="A13">
        <v>69744.26966666666</v>
      </c>
      <c r="B13">
        <v>72282.591449999978</v>
      </c>
      <c r="C13">
        <v>68151.052166666675</v>
      </c>
      <c r="D13">
        <v>112723.92000000003</v>
      </c>
      <c r="E13">
        <v>71132.366986666646</v>
      </c>
      <c r="F13">
        <v>88585.176106666579</v>
      </c>
      <c r="G13">
        <v>76496.63778416664</v>
      </c>
      <c r="H13">
        <v>72333.43722916671</v>
      </c>
      <c r="I13">
        <v>69087.166666666773</v>
      </c>
      <c r="J13">
        <v>79943.896519999951</v>
      </c>
      <c r="K13">
        <v>69374.189866666668</v>
      </c>
      <c r="L13">
        <v>67940.68266666666</v>
      </c>
      <c r="M13">
        <v>70405.205160000041</v>
      </c>
      <c r="N13">
        <v>67609.149416666682</v>
      </c>
      <c r="O13">
        <v>68646.909766666664</v>
      </c>
      <c r="P13">
        <v>69261.004166666695</v>
      </c>
      <c r="Q13">
        <v>70568.964666666667</v>
      </c>
      <c r="R13">
        <v>71921.710893333366</v>
      </c>
      <c r="S13">
        <v>75834.844270000016</v>
      </c>
      <c r="T13">
        <v>76157.731041666673</v>
      </c>
      <c r="U13">
        <v>74413.195166666643</v>
      </c>
      <c r="V13">
        <v>67529.300791666639</v>
      </c>
      <c r="W13">
        <v>68932.826090000002</v>
      </c>
      <c r="X13">
        <v>67694.285495000033</v>
      </c>
      <c r="Y13">
        <v>66133.684600000022</v>
      </c>
      <c r="Z13">
        <v>69372.687916666662</v>
      </c>
      <c r="AA13">
        <v>73688.840979166664</v>
      </c>
      <c r="AB13">
        <v>71655.58815833331</v>
      </c>
      <c r="AC13">
        <v>76772.041666666686</v>
      </c>
      <c r="AD13">
        <v>76460.184166666659</v>
      </c>
      <c r="AE13">
        <v>90885.148171666646</v>
      </c>
      <c r="AF13">
        <v>68080.506976666657</v>
      </c>
      <c r="AG13">
        <v>67865.497876666646</v>
      </c>
      <c r="AH13">
        <v>73958.444166666683</v>
      </c>
      <c r="AI13">
        <v>78573.800666666692</v>
      </c>
      <c r="AJ13">
        <v>75252.912000000011</v>
      </c>
      <c r="AK13">
        <v>87610.059374999997</v>
      </c>
      <c r="AL13">
        <v>71758.012354166684</v>
      </c>
      <c r="AM13">
        <v>73667.978916666645</v>
      </c>
      <c r="AN13">
        <v>70315.33672916668</v>
      </c>
      <c r="AO13">
        <v>68333.590666666671</v>
      </c>
      <c r="AP13">
        <v>67915.852041666629</v>
      </c>
      <c r="AQ13">
        <v>64857.748106666673</v>
      </c>
      <c r="AR13">
        <v>96432.728125000009</v>
      </c>
      <c r="AS13">
        <v>70437.828666666668</v>
      </c>
      <c r="AT13">
        <v>69383.19570666668</v>
      </c>
      <c r="AU13">
        <v>75246.651939999996</v>
      </c>
      <c r="AV13">
        <v>78703.981541666668</v>
      </c>
      <c r="AW13">
        <v>71541.414416666681</v>
      </c>
      <c r="AX13">
        <v>72458.239166666681</v>
      </c>
    </row>
    <row r="14" spans="1:50" x14ac:dyDescent="0.25">
      <c r="A14">
        <v>72464.70577999996</v>
      </c>
      <c r="B14">
        <v>72282.591449999978</v>
      </c>
      <c r="C14">
        <v>65018.41666666681</v>
      </c>
      <c r="D14">
        <v>112723.92000000003</v>
      </c>
      <c r="E14">
        <v>71132.366986666646</v>
      </c>
      <c r="F14">
        <v>85512.056346666664</v>
      </c>
      <c r="G14">
        <v>76496.63778416664</v>
      </c>
      <c r="H14">
        <v>72333.43722916671</v>
      </c>
      <c r="I14">
        <v>69087.166666666773</v>
      </c>
      <c r="J14">
        <v>79943.896519999951</v>
      </c>
      <c r="K14">
        <v>69374.189866666668</v>
      </c>
      <c r="L14">
        <v>67940.68266666666</v>
      </c>
      <c r="M14">
        <v>70405.205160000041</v>
      </c>
      <c r="N14">
        <v>67609.149416666682</v>
      </c>
      <c r="O14">
        <v>68646.909766666664</v>
      </c>
      <c r="P14">
        <v>69261.004166666695</v>
      </c>
      <c r="Q14">
        <v>70568.964666666667</v>
      </c>
      <c r="R14">
        <v>71921.710893333366</v>
      </c>
      <c r="S14">
        <v>74703.395770000003</v>
      </c>
      <c r="T14">
        <v>72804.23550000001</v>
      </c>
      <c r="U14">
        <v>69113.768291666667</v>
      </c>
      <c r="V14">
        <v>67529.300791666639</v>
      </c>
      <c r="W14">
        <v>68932.826090000002</v>
      </c>
      <c r="X14">
        <v>67694.285495000033</v>
      </c>
      <c r="Y14">
        <v>66133.684600000022</v>
      </c>
      <c r="Z14">
        <v>69372.687916666662</v>
      </c>
      <c r="AA14">
        <v>73688.840979166664</v>
      </c>
      <c r="AB14">
        <v>71655.58815833331</v>
      </c>
      <c r="AC14">
        <v>76772.041666666686</v>
      </c>
      <c r="AD14">
        <v>71840.612719999976</v>
      </c>
      <c r="AE14">
        <v>90885.148171666646</v>
      </c>
      <c r="AF14">
        <v>68080.506976666657</v>
      </c>
      <c r="AG14">
        <v>67865.497876666646</v>
      </c>
      <c r="AH14">
        <v>73958.444166666683</v>
      </c>
      <c r="AI14">
        <v>78391.517160000032</v>
      </c>
      <c r="AJ14">
        <v>75252.912000000011</v>
      </c>
      <c r="AK14">
        <v>83873.860051666634</v>
      </c>
      <c r="AL14">
        <v>72463.215884999998</v>
      </c>
      <c r="AM14">
        <v>73667.978916666645</v>
      </c>
      <c r="AN14">
        <v>70315.33672916668</v>
      </c>
      <c r="AO14">
        <v>68333.590666666671</v>
      </c>
      <c r="AP14">
        <v>67914.515416666662</v>
      </c>
      <c r="AQ14">
        <v>64857.748106666673</v>
      </c>
      <c r="AR14">
        <v>96432.728125000009</v>
      </c>
      <c r="AS14">
        <v>70038.803869166673</v>
      </c>
      <c r="AT14">
        <v>69383.19570666668</v>
      </c>
      <c r="AU14">
        <v>75246.651939999996</v>
      </c>
      <c r="AV14">
        <v>77660.962500000009</v>
      </c>
      <c r="AW14">
        <v>71541.414416666681</v>
      </c>
      <c r="AX14">
        <v>72458.239166666681</v>
      </c>
    </row>
    <row r="15" spans="1:50" x14ac:dyDescent="0.25">
      <c r="A15">
        <v>69504.037419999979</v>
      </c>
      <c r="B15">
        <v>72234.046319999979</v>
      </c>
      <c r="C15">
        <v>65018.41666666681</v>
      </c>
      <c r="D15">
        <v>112723.92000000003</v>
      </c>
      <c r="E15">
        <v>71132.366986666646</v>
      </c>
      <c r="F15">
        <v>85512.056346666664</v>
      </c>
      <c r="G15">
        <v>76496.63778416664</v>
      </c>
      <c r="H15">
        <v>72279.699666666624</v>
      </c>
      <c r="I15">
        <v>69087.166666666773</v>
      </c>
      <c r="J15">
        <v>79943.896519999951</v>
      </c>
      <c r="K15">
        <v>67127.376000000018</v>
      </c>
      <c r="L15">
        <v>67940.68266666666</v>
      </c>
      <c r="M15">
        <v>70405.205160000041</v>
      </c>
      <c r="N15">
        <v>67609.149416666682</v>
      </c>
      <c r="O15">
        <v>68646.909766666664</v>
      </c>
      <c r="P15">
        <v>69261.004166666695</v>
      </c>
      <c r="Q15">
        <v>70568.964666666667</v>
      </c>
      <c r="R15">
        <v>70951.075255000003</v>
      </c>
      <c r="S15">
        <v>74703.395770000003</v>
      </c>
      <c r="T15">
        <v>72804.23550000001</v>
      </c>
      <c r="U15">
        <v>69113.768291666667</v>
      </c>
      <c r="V15">
        <v>67529.300791666639</v>
      </c>
      <c r="W15">
        <v>68932.826090000002</v>
      </c>
      <c r="X15">
        <v>67694.285495000033</v>
      </c>
      <c r="Y15">
        <v>66133.684600000022</v>
      </c>
      <c r="Z15">
        <v>69372.687916666662</v>
      </c>
      <c r="AA15">
        <v>73341.671799999982</v>
      </c>
      <c r="AB15">
        <v>71655.58815833331</v>
      </c>
      <c r="AC15">
        <v>73496.682000000001</v>
      </c>
      <c r="AD15">
        <v>70572.684166666688</v>
      </c>
      <c r="AE15">
        <v>90885.148171666646</v>
      </c>
      <c r="AF15">
        <v>68080.506976666657</v>
      </c>
      <c r="AG15">
        <v>67865.497876666646</v>
      </c>
      <c r="AH15">
        <v>73335.103791666668</v>
      </c>
      <c r="AI15">
        <v>75574.870019999988</v>
      </c>
      <c r="AJ15">
        <v>75252.912000000011</v>
      </c>
      <c r="AK15">
        <v>77922.393750000003</v>
      </c>
      <c r="AL15">
        <v>72463.215884999998</v>
      </c>
      <c r="AM15">
        <v>73667.978916666645</v>
      </c>
      <c r="AN15">
        <v>70315.33672916668</v>
      </c>
      <c r="AO15">
        <v>71453.113166666648</v>
      </c>
      <c r="AP15">
        <v>67914.515416666662</v>
      </c>
      <c r="AQ15">
        <v>71501.190979166684</v>
      </c>
      <c r="AR15">
        <v>84996.867041666686</v>
      </c>
      <c r="AS15">
        <v>69911.653921666642</v>
      </c>
      <c r="AT15">
        <v>69383.19570666668</v>
      </c>
      <c r="AU15">
        <v>75246.651939999996</v>
      </c>
      <c r="AV15">
        <v>77660.962500000009</v>
      </c>
      <c r="AW15">
        <v>71541.414416666681</v>
      </c>
      <c r="AX15">
        <v>73221.106041666717</v>
      </c>
    </row>
    <row r="16" spans="1:50" x14ac:dyDescent="0.25">
      <c r="A16">
        <v>69504.037419999979</v>
      </c>
      <c r="B16">
        <v>72234.046319999979</v>
      </c>
      <c r="C16">
        <v>65018.41666666681</v>
      </c>
      <c r="D16">
        <v>112723.92000000003</v>
      </c>
      <c r="E16">
        <v>70313.927416666673</v>
      </c>
      <c r="F16">
        <v>85512.056346666664</v>
      </c>
      <c r="G16">
        <v>76496.63778416664</v>
      </c>
      <c r="H16">
        <v>72279.699666666624</v>
      </c>
      <c r="I16">
        <v>69087.166666666773</v>
      </c>
      <c r="J16">
        <v>77028.23104166663</v>
      </c>
      <c r="K16">
        <v>67127.376000000018</v>
      </c>
      <c r="L16">
        <v>69911.94309250002</v>
      </c>
      <c r="M16">
        <v>70405.205160000041</v>
      </c>
      <c r="N16">
        <v>69702.565416666694</v>
      </c>
      <c r="O16">
        <v>69050.405541666652</v>
      </c>
      <c r="P16">
        <v>69261.004166666695</v>
      </c>
      <c r="Q16">
        <v>74274.735416666692</v>
      </c>
      <c r="R16">
        <v>70679.297906666645</v>
      </c>
      <c r="S16">
        <v>71057.411000000022</v>
      </c>
      <c r="T16">
        <v>72804.23550000001</v>
      </c>
      <c r="U16">
        <v>69113.768291666667</v>
      </c>
      <c r="V16">
        <v>67529.300791666639</v>
      </c>
      <c r="W16">
        <v>68932.826090000002</v>
      </c>
      <c r="X16">
        <v>69413.705541666684</v>
      </c>
      <c r="Y16">
        <v>66133.684600000022</v>
      </c>
      <c r="Z16">
        <v>69372.687916666662</v>
      </c>
      <c r="AA16">
        <v>73341.671799999982</v>
      </c>
      <c r="AB16">
        <v>71655.58815833331</v>
      </c>
      <c r="AC16">
        <v>73496.682000000001</v>
      </c>
      <c r="AD16">
        <v>70572.684166666688</v>
      </c>
      <c r="AE16">
        <v>90885.148171666646</v>
      </c>
      <c r="AF16">
        <v>68080.506976666657</v>
      </c>
      <c r="AG16">
        <v>67865.497876666646</v>
      </c>
      <c r="AH16">
        <v>73335.103791666668</v>
      </c>
      <c r="AI16">
        <v>75574.870019999988</v>
      </c>
      <c r="AJ16">
        <v>75252.912000000011</v>
      </c>
      <c r="AK16">
        <v>77922.393750000003</v>
      </c>
      <c r="AL16">
        <v>72463.215884999998</v>
      </c>
      <c r="AM16">
        <v>72745.521907499977</v>
      </c>
      <c r="AN16">
        <v>70315.33672916668</v>
      </c>
      <c r="AO16">
        <v>71453.113166666648</v>
      </c>
      <c r="AP16">
        <v>67914.515416666662</v>
      </c>
      <c r="AQ16">
        <v>68743.541000000012</v>
      </c>
      <c r="AR16">
        <v>77616.36252166667</v>
      </c>
      <c r="AS16">
        <v>69911.653921666642</v>
      </c>
      <c r="AT16">
        <v>69383.19570666668</v>
      </c>
      <c r="AU16">
        <v>75246.651939999996</v>
      </c>
      <c r="AV16">
        <v>72726.962500000023</v>
      </c>
      <c r="AW16">
        <v>72317.141980000015</v>
      </c>
      <c r="AX16">
        <v>66281.244541666645</v>
      </c>
    </row>
    <row r="17" spans="1:50" x14ac:dyDescent="0.25">
      <c r="A17">
        <v>67654.974916666688</v>
      </c>
      <c r="B17">
        <v>72234.046319999979</v>
      </c>
      <c r="C17">
        <v>65018.41666666681</v>
      </c>
      <c r="D17">
        <v>112723.92000000003</v>
      </c>
      <c r="E17">
        <v>70313.927416666673</v>
      </c>
      <c r="F17">
        <v>85512.056346666664</v>
      </c>
      <c r="G17">
        <v>76496.63778416664</v>
      </c>
      <c r="H17">
        <v>72279.699666666624</v>
      </c>
      <c r="I17">
        <v>69087.166666666773</v>
      </c>
      <c r="J17">
        <v>75372.033666666684</v>
      </c>
      <c r="K17">
        <v>67127.376000000018</v>
      </c>
      <c r="L17">
        <v>69911.94309250002</v>
      </c>
      <c r="M17">
        <v>70405.205160000041</v>
      </c>
      <c r="N17">
        <v>69702.565416666694</v>
      </c>
      <c r="O17">
        <v>69050.405541666652</v>
      </c>
      <c r="P17">
        <v>69261.004166666695</v>
      </c>
      <c r="Q17">
        <v>69885.970833333326</v>
      </c>
      <c r="R17">
        <v>70679.297906666645</v>
      </c>
      <c r="S17">
        <v>71057.411000000022</v>
      </c>
      <c r="T17">
        <v>72804.23550000001</v>
      </c>
      <c r="U17">
        <v>69113.768291666667</v>
      </c>
      <c r="V17">
        <v>67622.809827500037</v>
      </c>
      <c r="W17">
        <v>68932.826090000002</v>
      </c>
      <c r="X17">
        <v>69413.705541666684</v>
      </c>
      <c r="Y17">
        <v>69652.463604166638</v>
      </c>
      <c r="Z17">
        <v>69372.687916666662</v>
      </c>
      <c r="AA17">
        <v>73341.671799999982</v>
      </c>
      <c r="AB17">
        <v>71655.58815833331</v>
      </c>
      <c r="AC17">
        <v>73496.682000000001</v>
      </c>
      <c r="AD17">
        <v>70572.684166666688</v>
      </c>
      <c r="AE17">
        <v>90885.148171666646</v>
      </c>
      <c r="AF17">
        <v>68080.506976666657</v>
      </c>
      <c r="AG17">
        <v>67865.497876666646</v>
      </c>
      <c r="AH17">
        <v>68163.034197500019</v>
      </c>
      <c r="AI17">
        <v>75574.870019999988</v>
      </c>
      <c r="AJ17">
        <v>72167.774969999969</v>
      </c>
      <c r="AK17">
        <v>76929.107999999993</v>
      </c>
      <c r="AL17">
        <v>72463.215884999998</v>
      </c>
      <c r="AM17">
        <v>72745.521907499977</v>
      </c>
      <c r="AN17">
        <v>70315.33672916668</v>
      </c>
      <c r="AO17">
        <v>74010.49954166665</v>
      </c>
      <c r="AP17">
        <v>67914.515416666662</v>
      </c>
      <c r="AQ17">
        <v>68712.120833333334</v>
      </c>
      <c r="AR17">
        <v>77616.36252166667</v>
      </c>
      <c r="AS17">
        <v>67574.376106666692</v>
      </c>
      <c r="AT17">
        <v>69383.19570666668</v>
      </c>
      <c r="AU17">
        <v>74256.532041666665</v>
      </c>
      <c r="AV17">
        <v>72726.962500000023</v>
      </c>
      <c r="AW17">
        <v>72317.141980000015</v>
      </c>
      <c r="AX17">
        <v>66281.244541666645</v>
      </c>
    </row>
    <row r="18" spans="1:50" x14ac:dyDescent="0.25">
      <c r="A18">
        <v>67654.974916666688</v>
      </c>
      <c r="B18">
        <v>72234.046319999979</v>
      </c>
      <c r="C18">
        <v>65018.41666666681</v>
      </c>
      <c r="D18">
        <v>112723.92000000003</v>
      </c>
      <c r="E18">
        <v>69034.860253333332</v>
      </c>
      <c r="F18">
        <v>85512.056346666664</v>
      </c>
      <c r="G18">
        <v>76920.269979166667</v>
      </c>
      <c r="H18">
        <v>72279.699666666624</v>
      </c>
      <c r="I18">
        <v>70683.970833333326</v>
      </c>
      <c r="J18">
        <v>71105.866291666694</v>
      </c>
      <c r="K18">
        <v>67127.376000000018</v>
      </c>
      <c r="L18">
        <v>67890.254106666674</v>
      </c>
      <c r="M18">
        <v>70405.205160000041</v>
      </c>
      <c r="N18">
        <v>69702.565416666694</v>
      </c>
      <c r="O18">
        <v>69050.405541666652</v>
      </c>
      <c r="P18">
        <v>70235.968666666668</v>
      </c>
      <c r="Q18">
        <v>69885.970833333326</v>
      </c>
      <c r="R18">
        <v>70679.297906666645</v>
      </c>
      <c r="S18">
        <v>71057.411000000022</v>
      </c>
      <c r="T18">
        <v>75299.989229166691</v>
      </c>
      <c r="U18">
        <v>73533.822354166667</v>
      </c>
      <c r="V18">
        <v>67622.809827500037</v>
      </c>
      <c r="W18">
        <v>70848.882600000012</v>
      </c>
      <c r="X18">
        <v>71181.862541666676</v>
      </c>
      <c r="Y18">
        <v>69652.463604166638</v>
      </c>
      <c r="Z18">
        <v>69123.653416666682</v>
      </c>
      <c r="AA18">
        <v>70631.871340000012</v>
      </c>
      <c r="AB18">
        <v>73031.69186666669</v>
      </c>
      <c r="AC18">
        <v>73496.682000000001</v>
      </c>
      <c r="AD18">
        <v>70572.684166666688</v>
      </c>
      <c r="AE18">
        <v>92018.362376666671</v>
      </c>
      <c r="AF18">
        <v>66560.666666666788</v>
      </c>
      <c r="AG18">
        <v>71405.28790000001</v>
      </c>
      <c r="AH18">
        <v>67086.547041666665</v>
      </c>
      <c r="AI18">
        <v>75574.870019999988</v>
      </c>
      <c r="AJ18">
        <v>72167.774969999969</v>
      </c>
      <c r="AK18">
        <v>76929.107999999993</v>
      </c>
      <c r="AL18">
        <v>72463.215884999998</v>
      </c>
      <c r="AM18">
        <v>72745.521907499977</v>
      </c>
      <c r="AN18">
        <v>73602.039416666681</v>
      </c>
      <c r="AO18">
        <v>72842.497266666644</v>
      </c>
      <c r="AP18">
        <v>67914.515416666662</v>
      </c>
      <c r="AQ18">
        <v>68712.120833333334</v>
      </c>
      <c r="AR18">
        <v>77616.36252166667</v>
      </c>
      <c r="AS18">
        <v>67574.376106666692</v>
      </c>
      <c r="AT18">
        <v>67871.666666666759</v>
      </c>
      <c r="AU18">
        <v>74256.532041666665</v>
      </c>
      <c r="AV18">
        <v>72726.962500000023</v>
      </c>
      <c r="AW18">
        <v>72317.141980000015</v>
      </c>
      <c r="AX18">
        <v>66281.244541666645</v>
      </c>
    </row>
    <row r="19" spans="1:50" x14ac:dyDescent="0.25">
      <c r="A19">
        <v>67654.974916666688</v>
      </c>
      <c r="B19">
        <v>72234.046319999979</v>
      </c>
      <c r="C19">
        <v>70159.69835416667</v>
      </c>
      <c r="D19">
        <v>112723.92000000003</v>
      </c>
      <c r="E19">
        <v>69034.860253333332</v>
      </c>
      <c r="F19">
        <v>85512.056346666664</v>
      </c>
      <c r="G19">
        <v>77062.93722916671</v>
      </c>
      <c r="H19">
        <v>72279.699666666624</v>
      </c>
      <c r="I19">
        <v>70683.970833333326</v>
      </c>
      <c r="J19">
        <v>71105.866291666694</v>
      </c>
      <c r="K19">
        <v>67127.376000000018</v>
      </c>
      <c r="L19">
        <v>67890.254106666674</v>
      </c>
      <c r="M19">
        <v>70405.205160000041</v>
      </c>
      <c r="N19">
        <v>69702.565416666694</v>
      </c>
      <c r="O19">
        <v>69050.405541666652</v>
      </c>
      <c r="P19">
        <v>68507.711166666675</v>
      </c>
      <c r="Q19">
        <v>69885.970833333326</v>
      </c>
      <c r="R19">
        <v>70357.19547916665</v>
      </c>
      <c r="S19">
        <v>71057.411000000022</v>
      </c>
      <c r="T19">
        <v>75210.784301666688</v>
      </c>
      <c r="U19">
        <v>70063.15247916666</v>
      </c>
      <c r="V19">
        <v>67316.471479999993</v>
      </c>
      <c r="W19">
        <v>70848.882600000012</v>
      </c>
      <c r="X19">
        <v>71181.862541666676</v>
      </c>
      <c r="Y19">
        <v>69202.321916666668</v>
      </c>
      <c r="Z19">
        <v>69123.653416666682</v>
      </c>
      <c r="AA19">
        <v>70631.871340000012</v>
      </c>
      <c r="AB19">
        <v>72307.616958333354</v>
      </c>
      <c r="AC19">
        <v>72232.186691666677</v>
      </c>
      <c r="AD19">
        <v>70572.684166666688</v>
      </c>
      <c r="AE19">
        <v>92283.027041666661</v>
      </c>
      <c r="AF19">
        <v>66560.666666666788</v>
      </c>
      <c r="AG19">
        <v>71405.28790000001</v>
      </c>
      <c r="AH19">
        <v>67086.547041666665</v>
      </c>
      <c r="AI19">
        <v>73935.316666666666</v>
      </c>
      <c r="AJ19">
        <v>72167.774969999969</v>
      </c>
      <c r="AK19">
        <v>76754.316416666668</v>
      </c>
      <c r="AL19">
        <v>71004.108333333308</v>
      </c>
      <c r="AM19">
        <v>69548.129350000047</v>
      </c>
      <c r="AN19">
        <v>69947.136429999999</v>
      </c>
      <c r="AO19">
        <v>72842.497266666644</v>
      </c>
      <c r="AP19">
        <v>67100.3657916667</v>
      </c>
      <c r="AQ19">
        <v>68712.120833333334</v>
      </c>
      <c r="AR19">
        <v>76957.947486666671</v>
      </c>
      <c r="AS19">
        <v>67574.376106666692</v>
      </c>
      <c r="AT19">
        <v>67871.666666666759</v>
      </c>
      <c r="AU19">
        <v>73224.980664999995</v>
      </c>
      <c r="AV19">
        <v>70799.070791666672</v>
      </c>
      <c r="AW19">
        <v>72317.141980000015</v>
      </c>
      <c r="AX19">
        <v>66281.244541666645</v>
      </c>
    </row>
    <row r="20" spans="1:50" x14ac:dyDescent="0.25">
      <c r="A20">
        <v>67654.974916666688</v>
      </c>
      <c r="B20">
        <v>72234.046319999979</v>
      </c>
      <c r="C20">
        <v>70159.69835416667</v>
      </c>
      <c r="D20">
        <v>112595.12266666668</v>
      </c>
      <c r="E20">
        <v>69034.860253333332</v>
      </c>
      <c r="F20">
        <v>84715.935999999972</v>
      </c>
      <c r="G20">
        <v>72153.316416666639</v>
      </c>
      <c r="H20">
        <v>72279.699666666624</v>
      </c>
      <c r="I20">
        <v>70385.143066666657</v>
      </c>
      <c r="J20">
        <v>71105.866291666694</v>
      </c>
      <c r="K20">
        <v>68208.416666666773</v>
      </c>
      <c r="L20">
        <v>67890.254106666674</v>
      </c>
      <c r="M20">
        <v>71583.369291666677</v>
      </c>
      <c r="N20">
        <v>69702.565416666694</v>
      </c>
      <c r="O20">
        <v>69050.405541666652</v>
      </c>
      <c r="P20">
        <v>68507.711166666675</v>
      </c>
      <c r="Q20">
        <v>69885.970833333326</v>
      </c>
      <c r="R20">
        <v>70348.50937416665</v>
      </c>
      <c r="S20">
        <v>71696.757499999992</v>
      </c>
      <c r="T20">
        <v>75210.784301666688</v>
      </c>
      <c r="U20">
        <v>68651.760889166675</v>
      </c>
      <c r="V20">
        <v>66936.666666666788</v>
      </c>
      <c r="W20">
        <v>68991.857354166685</v>
      </c>
      <c r="X20">
        <v>71181.862541666676</v>
      </c>
      <c r="Y20">
        <v>69202.321916666668</v>
      </c>
      <c r="Z20">
        <v>69123.653416666682</v>
      </c>
      <c r="AA20">
        <v>70631.871340000012</v>
      </c>
      <c r="AB20">
        <v>71876.599813333349</v>
      </c>
      <c r="AC20">
        <v>70202.293546666653</v>
      </c>
      <c r="AD20">
        <v>70572.684166666688</v>
      </c>
      <c r="AE20">
        <v>92283.027041666661</v>
      </c>
      <c r="AF20">
        <v>66560.666666666788</v>
      </c>
      <c r="AG20">
        <v>70336.985799999966</v>
      </c>
      <c r="AH20">
        <v>67086.547041666665</v>
      </c>
      <c r="AI20">
        <v>73935.316666666666</v>
      </c>
      <c r="AJ20">
        <v>72167.774969999969</v>
      </c>
      <c r="AK20">
        <v>74430.954259999984</v>
      </c>
      <c r="AL20">
        <v>71004.108333333308</v>
      </c>
      <c r="AM20">
        <v>69548.129350000047</v>
      </c>
      <c r="AN20">
        <v>69947.136429999999</v>
      </c>
      <c r="AO20">
        <v>72842.497266666644</v>
      </c>
      <c r="AP20">
        <v>67100.3657916667</v>
      </c>
      <c r="AQ20">
        <v>68712.120833333334</v>
      </c>
      <c r="AR20">
        <v>74648.612916666636</v>
      </c>
      <c r="AS20">
        <v>67574.376106666692</v>
      </c>
      <c r="AT20">
        <v>67871.666666666759</v>
      </c>
      <c r="AU20">
        <v>72409.376541666657</v>
      </c>
      <c r="AV20">
        <v>70799.070791666672</v>
      </c>
      <c r="AW20">
        <v>72317.141980000015</v>
      </c>
      <c r="AX20">
        <v>66281.244541666645</v>
      </c>
    </row>
    <row r="21" spans="1:50" x14ac:dyDescent="0.25">
      <c r="A21">
        <v>67654.974916666688</v>
      </c>
      <c r="B21">
        <v>72234.046319999979</v>
      </c>
      <c r="C21">
        <v>70159.69835416667</v>
      </c>
      <c r="D21">
        <v>93784.80316666665</v>
      </c>
      <c r="E21">
        <v>69034.860253333332</v>
      </c>
      <c r="F21">
        <v>84715.935999999972</v>
      </c>
      <c r="G21">
        <v>72153.316416666639</v>
      </c>
      <c r="H21">
        <v>73311.891919999965</v>
      </c>
      <c r="I21">
        <v>69613.945833333317</v>
      </c>
      <c r="J21">
        <v>71105.866291666694</v>
      </c>
      <c r="K21">
        <v>68208.416666666773</v>
      </c>
      <c r="L21">
        <v>67890.254106666674</v>
      </c>
      <c r="M21">
        <v>71583.369291666677</v>
      </c>
      <c r="N21">
        <v>70621.594541666695</v>
      </c>
      <c r="O21">
        <v>69050.405541666652</v>
      </c>
      <c r="P21">
        <v>68507.711166666675</v>
      </c>
      <c r="Q21">
        <v>72393.457791666675</v>
      </c>
      <c r="R21">
        <v>70348.50937416665</v>
      </c>
      <c r="S21">
        <v>69638.278499999957</v>
      </c>
      <c r="T21">
        <v>75210.784301666688</v>
      </c>
      <c r="U21">
        <v>68651.760889166675</v>
      </c>
      <c r="V21">
        <v>66132.11685416667</v>
      </c>
      <c r="W21">
        <v>68991.857354166685</v>
      </c>
      <c r="X21">
        <v>71181.862541666676</v>
      </c>
      <c r="Y21">
        <v>69202.321916666668</v>
      </c>
      <c r="Z21">
        <v>69123.653416666682</v>
      </c>
      <c r="AA21">
        <v>70631.871340000012</v>
      </c>
      <c r="AB21">
        <v>71876.599813333349</v>
      </c>
      <c r="AC21">
        <v>70202.293546666653</v>
      </c>
      <c r="AD21">
        <v>70572.684166666688</v>
      </c>
      <c r="AE21">
        <v>78315.016104166672</v>
      </c>
      <c r="AF21">
        <v>66560.666666666788</v>
      </c>
      <c r="AG21">
        <v>70336.985799999966</v>
      </c>
      <c r="AH21">
        <v>67086.547041666665</v>
      </c>
      <c r="AI21">
        <v>73108.181399999958</v>
      </c>
      <c r="AJ21">
        <v>71357.735416666677</v>
      </c>
      <c r="AK21">
        <v>73931.040416666612</v>
      </c>
      <c r="AL21">
        <v>71004.108333333308</v>
      </c>
      <c r="AM21">
        <v>69548.129350000047</v>
      </c>
      <c r="AN21">
        <v>69947.136429999999</v>
      </c>
      <c r="AO21">
        <v>72842.497266666644</v>
      </c>
      <c r="AP21">
        <v>67100.3657916667</v>
      </c>
      <c r="AQ21">
        <v>68712.120833333334</v>
      </c>
      <c r="AR21">
        <v>73879.843753333334</v>
      </c>
      <c r="AS21">
        <v>67574.376106666692</v>
      </c>
      <c r="AT21">
        <v>67871.666666666759</v>
      </c>
      <c r="AU21">
        <v>72409.376541666657</v>
      </c>
      <c r="AV21">
        <v>70799.070791666672</v>
      </c>
      <c r="AW21">
        <v>73076.732041666677</v>
      </c>
      <c r="AX21">
        <v>66281.244541666645</v>
      </c>
    </row>
    <row r="22" spans="1:50" x14ac:dyDescent="0.25">
      <c r="A22">
        <v>67654.974916666688</v>
      </c>
      <c r="B22">
        <v>72234.046319999979</v>
      </c>
      <c r="C22">
        <v>70159.69835416667</v>
      </c>
      <c r="D22">
        <v>87722.437416666682</v>
      </c>
      <c r="E22">
        <v>68939.110986666667</v>
      </c>
      <c r="F22">
        <v>84715.935999999972</v>
      </c>
      <c r="G22">
        <v>72153.316416666639</v>
      </c>
      <c r="H22">
        <v>69277.845164999992</v>
      </c>
      <c r="I22">
        <v>69613.945833333317</v>
      </c>
      <c r="J22">
        <v>71105.866291666694</v>
      </c>
      <c r="K22">
        <v>64954.66666666681</v>
      </c>
      <c r="L22">
        <v>67890.254106666674</v>
      </c>
      <c r="M22">
        <v>71583.369291666677</v>
      </c>
      <c r="N22">
        <v>70621.594541666695</v>
      </c>
      <c r="O22">
        <v>71561.674666666688</v>
      </c>
      <c r="P22">
        <v>68507.711166666675</v>
      </c>
      <c r="Q22">
        <v>72393.457791666675</v>
      </c>
      <c r="R22">
        <v>70348.50937416665</v>
      </c>
      <c r="S22">
        <v>69638.278499999957</v>
      </c>
      <c r="T22">
        <v>73390.573479166662</v>
      </c>
      <c r="U22">
        <v>68651.760889166675</v>
      </c>
      <c r="V22">
        <v>66132.11685416667</v>
      </c>
      <c r="W22">
        <v>68991.857354166685</v>
      </c>
      <c r="X22">
        <v>71181.862541666676</v>
      </c>
      <c r="Y22">
        <v>69202.321916666668</v>
      </c>
      <c r="Z22">
        <v>69123.653416666682</v>
      </c>
      <c r="AA22">
        <v>70631.871340000012</v>
      </c>
      <c r="AB22">
        <v>68127.828339999993</v>
      </c>
      <c r="AC22">
        <v>70202.293546666653</v>
      </c>
      <c r="AD22">
        <v>71178.572979166696</v>
      </c>
      <c r="AE22">
        <v>78019.891386666684</v>
      </c>
      <c r="AF22">
        <v>66560.666666666788</v>
      </c>
      <c r="AG22">
        <v>70130.724166666681</v>
      </c>
      <c r="AH22">
        <v>67086.547041666665</v>
      </c>
      <c r="AI22">
        <v>73108.181399999958</v>
      </c>
      <c r="AJ22">
        <v>70384.541416666674</v>
      </c>
      <c r="AK22">
        <v>73931.040416666612</v>
      </c>
      <c r="AL22">
        <v>71004.108333333308</v>
      </c>
      <c r="AM22">
        <v>69548.129350000047</v>
      </c>
      <c r="AN22">
        <v>69947.136429999999</v>
      </c>
      <c r="AO22">
        <v>72842.497266666644</v>
      </c>
      <c r="AP22">
        <v>67100.3657916667</v>
      </c>
      <c r="AQ22">
        <v>68712.120833333334</v>
      </c>
      <c r="AR22">
        <v>73879.843753333334</v>
      </c>
      <c r="AS22">
        <v>67574.376106666692</v>
      </c>
      <c r="AT22">
        <v>67871.666666666759</v>
      </c>
      <c r="AU22">
        <v>71526.458530000004</v>
      </c>
      <c r="AV22">
        <v>70799.070791666672</v>
      </c>
      <c r="AW22">
        <v>72591.401560000042</v>
      </c>
      <c r="AX22">
        <v>66281.244541666645</v>
      </c>
    </row>
    <row r="23" spans="1:50" x14ac:dyDescent="0.25">
      <c r="A23">
        <v>69769.638559999948</v>
      </c>
      <c r="B23">
        <v>72564.181229166672</v>
      </c>
      <c r="C23">
        <v>70159.69835416667</v>
      </c>
      <c r="D23">
        <v>83206.071666666656</v>
      </c>
      <c r="E23">
        <v>68939.110986666667</v>
      </c>
      <c r="F23">
        <v>84715.935999999972</v>
      </c>
      <c r="G23">
        <v>70084.434541666647</v>
      </c>
      <c r="H23">
        <v>69277.845164999992</v>
      </c>
      <c r="I23">
        <v>66676.076986666667</v>
      </c>
      <c r="J23">
        <v>71467.657291666677</v>
      </c>
      <c r="K23">
        <v>64954.66666666681</v>
      </c>
      <c r="L23">
        <v>67890.254106666674</v>
      </c>
      <c r="M23">
        <v>71870.933333333305</v>
      </c>
      <c r="N23">
        <v>70621.594541666695</v>
      </c>
      <c r="O23">
        <v>71326.985416666663</v>
      </c>
      <c r="P23">
        <v>68507.711166666675</v>
      </c>
      <c r="Q23">
        <v>72927.472604166702</v>
      </c>
      <c r="R23">
        <v>70348.50937416665</v>
      </c>
      <c r="S23">
        <v>69638.278499999957</v>
      </c>
      <c r="T23">
        <v>70792.840479166625</v>
      </c>
      <c r="U23">
        <v>68651.760889166675</v>
      </c>
      <c r="V23">
        <v>66132.11685416667</v>
      </c>
      <c r="W23">
        <v>68284.886251666743</v>
      </c>
      <c r="X23">
        <v>71235.724910833364</v>
      </c>
      <c r="Y23">
        <v>66545.643229166657</v>
      </c>
      <c r="Z23">
        <v>70453.255916666662</v>
      </c>
      <c r="AA23">
        <v>71686.356166666694</v>
      </c>
      <c r="AB23">
        <v>68127.828339999993</v>
      </c>
      <c r="AC23">
        <v>70202.293546666653</v>
      </c>
      <c r="AD23">
        <v>69000.46249999998</v>
      </c>
      <c r="AE23">
        <v>78019.891386666684</v>
      </c>
      <c r="AF23">
        <v>64678.666666666802</v>
      </c>
      <c r="AG23">
        <v>70130.724166666681</v>
      </c>
      <c r="AH23">
        <v>67086.547041666665</v>
      </c>
      <c r="AI23">
        <v>73108.181399999958</v>
      </c>
      <c r="AJ23">
        <v>67909.869066666695</v>
      </c>
      <c r="AK23">
        <v>71625.451166666695</v>
      </c>
      <c r="AL23">
        <v>71004.108333333308</v>
      </c>
      <c r="AM23">
        <v>69548.129350000047</v>
      </c>
      <c r="AN23">
        <v>69947.136429999999</v>
      </c>
      <c r="AO23">
        <v>69831.17604166668</v>
      </c>
      <c r="AP23">
        <v>66903.545041666686</v>
      </c>
      <c r="AQ23">
        <v>71134.342219999991</v>
      </c>
      <c r="AR23">
        <v>73879.843753333334</v>
      </c>
      <c r="AS23">
        <v>69519.301452500004</v>
      </c>
      <c r="AT23">
        <v>67871.666666666759</v>
      </c>
      <c r="AU23">
        <v>71526.458530000004</v>
      </c>
      <c r="AV23">
        <v>70040.331626666652</v>
      </c>
      <c r="AW23">
        <v>71470.096666666723</v>
      </c>
      <c r="AX23">
        <v>66764.079000000012</v>
      </c>
    </row>
    <row r="24" spans="1:50" x14ac:dyDescent="0.25">
      <c r="A24">
        <v>71114.5722916667</v>
      </c>
      <c r="B24">
        <v>72564.181229166672</v>
      </c>
      <c r="C24">
        <v>67149.916666666788</v>
      </c>
      <c r="D24">
        <v>83206.071666666656</v>
      </c>
      <c r="E24">
        <v>68774.664546666681</v>
      </c>
      <c r="F24">
        <v>80606.221416666696</v>
      </c>
      <c r="G24">
        <v>70084.434541666647</v>
      </c>
      <c r="H24">
        <v>69277.845164999992</v>
      </c>
      <c r="I24">
        <v>66676.076986666667</v>
      </c>
      <c r="J24">
        <v>66631.123916666707</v>
      </c>
      <c r="K24">
        <v>64954.66666666681</v>
      </c>
      <c r="L24">
        <v>69024.007500000007</v>
      </c>
      <c r="M24">
        <v>71687.440106666676</v>
      </c>
      <c r="N24">
        <v>70702.584059999979</v>
      </c>
      <c r="O24">
        <v>70978.727047499997</v>
      </c>
      <c r="P24">
        <v>68507.711166666675</v>
      </c>
      <c r="Q24">
        <v>72927.472604166702</v>
      </c>
      <c r="R24">
        <v>70257.897526666668</v>
      </c>
      <c r="S24">
        <v>69638.278499999957</v>
      </c>
      <c r="T24">
        <v>70792.840479166625</v>
      </c>
      <c r="U24">
        <v>68651.760889166675</v>
      </c>
      <c r="V24">
        <v>65976.894079999969</v>
      </c>
      <c r="W24">
        <v>68284.886251666743</v>
      </c>
      <c r="X24">
        <v>71235.724910833364</v>
      </c>
      <c r="Y24">
        <v>66545.643229166657</v>
      </c>
      <c r="Z24">
        <v>70220.416666666744</v>
      </c>
      <c r="AA24">
        <v>68896.236320000055</v>
      </c>
      <c r="AB24">
        <v>68127.828339999993</v>
      </c>
      <c r="AC24">
        <v>69684.948416666681</v>
      </c>
      <c r="AD24">
        <v>69000.46249999998</v>
      </c>
      <c r="AE24">
        <v>77579.600354166658</v>
      </c>
      <c r="AF24">
        <v>64678.666666666802</v>
      </c>
      <c r="AG24">
        <v>70130.724166666681</v>
      </c>
      <c r="AH24">
        <v>67086.547041666665</v>
      </c>
      <c r="AI24">
        <v>73108.181399999958</v>
      </c>
      <c r="AJ24">
        <v>67909.869066666695</v>
      </c>
      <c r="AK24">
        <v>69159.636541666696</v>
      </c>
      <c r="AL24">
        <v>73237.251016666691</v>
      </c>
      <c r="AM24">
        <v>71312.710506666655</v>
      </c>
      <c r="AN24">
        <v>69947.136429999999</v>
      </c>
      <c r="AO24">
        <v>69831.17604166668</v>
      </c>
      <c r="AP24">
        <v>66903.545041666686</v>
      </c>
      <c r="AQ24">
        <v>71134.342219999991</v>
      </c>
      <c r="AR24">
        <v>73879.843753333334</v>
      </c>
      <c r="AS24">
        <v>69270.871333333329</v>
      </c>
      <c r="AT24">
        <v>67871.666666666759</v>
      </c>
      <c r="AU24">
        <v>71459.522199999978</v>
      </c>
      <c r="AV24">
        <v>70040.331626666652</v>
      </c>
      <c r="AW24">
        <v>69344.668666666694</v>
      </c>
      <c r="AX24">
        <v>66764.079000000012</v>
      </c>
    </row>
    <row r="25" spans="1:50" x14ac:dyDescent="0.25">
      <c r="A25">
        <v>66098.383547499994</v>
      </c>
      <c r="B25">
        <v>72564.181229166672</v>
      </c>
      <c r="C25">
        <v>66411.166666666788</v>
      </c>
      <c r="D25">
        <v>82648.949666666682</v>
      </c>
      <c r="E25">
        <v>68774.664546666681</v>
      </c>
      <c r="F25">
        <v>80606.221416666696</v>
      </c>
      <c r="G25">
        <v>70084.434541666647</v>
      </c>
      <c r="H25">
        <v>69277.845164999992</v>
      </c>
      <c r="I25">
        <v>66676.076986666667</v>
      </c>
      <c r="J25">
        <v>66631.123916666707</v>
      </c>
      <c r="K25">
        <v>64694.416176666688</v>
      </c>
      <c r="L25">
        <v>69024.007500000007</v>
      </c>
      <c r="M25">
        <v>71380.548666666684</v>
      </c>
      <c r="N25">
        <v>70702.584059999979</v>
      </c>
      <c r="O25">
        <v>70978.727047499997</v>
      </c>
      <c r="P25">
        <v>69943.307291666672</v>
      </c>
      <c r="Q25">
        <v>72927.472604166702</v>
      </c>
      <c r="R25">
        <v>69851.989411666684</v>
      </c>
      <c r="S25">
        <v>69638.278499999957</v>
      </c>
      <c r="T25">
        <v>70792.840479166625</v>
      </c>
      <c r="U25">
        <v>68651.760889166675</v>
      </c>
      <c r="V25">
        <v>64508.70343999999</v>
      </c>
      <c r="W25">
        <v>68284.886251666743</v>
      </c>
      <c r="X25">
        <v>68006.443203333329</v>
      </c>
      <c r="Y25">
        <v>66545.643229166657</v>
      </c>
      <c r="Z25">
        <v>70220.416666666744</v>
      </c>
      <c r="AA25">
        <v>68896.236320000055</v>
      </c>
      <c r="AB25">
        <v>68127.828339999993</v>
      </c>
      <c r="AC25">
        <v>69684.948416666681</v>
      </c>
      <c r="AD25">
        <v>69000.46249999998</v>
      </c>
      <c r="AE25">
        <v>75127.473041666672</v>
      </c>
      <c r="AF25">
        <v>64483.271250000005</v>
      </c>
      <c r="AG25">
        <v>70130.724166666681</v>
      </c>
      <c r="AH25">
        <v>71930.071746666654</v>
      </c>
      <c r="AI25">
        <v>73108.181399999958</v>
      </c>
      <c r="AJ25">
        <v>67909.869066666695</v>
      </c>
      <c r="AK25">
        <v>67645.877416666684</v>
      </c>
      <c r="AL25">
        <v>73237.251016666691</v>
      </c>
      <c r="AM25">
        <v>71312.710506666655</v>
      </c>
      <c r="AN25">
        <v>70213.67594666667</v>
      </c>
      <c r="AO25">
        <v>69831.17604166668</v>
      </c>
      <c r="AP25">
        <v>66903.545041666686</v>
      </c>
      <c r="AQ25">
        <v>71360.242219999986</v>
      </c>
      <c r="AR25">
        <v>68988.237021666704</v>
      </c>
      <c r="AS25">
        <v>69270.871333333329</v>
      </c>
      <c r="AT25">
        <v>65815.126506666667</v>
      </c>
      <c r="AU25">
        <v>71459.522199999978</v>
      </c>
      <c r="AV25">
        <v>70040.331626666652</v>
      </c>
      <c r="AW25">
        <v>69344.668666666694</v>
      </c>
      <c r="AX25">
        <v>66764.079000000012</v>
      </c>
    </row>
    <row r="26" spans="1:50" x14ac:dyDescent="0.25">
      <c r="A26">
        <v>66098.383547499994</v>
      </c>
      <c r="B26">
        <v>72564.181229166672</v>
      </c>
      <c r="C26">
        <v>66411.166666666788</v>
      </c>
      <c r="D26">
        <v>78905.411166666658</v>
      </c>
      <c r="E26">
        <v>68774.664546666681</v>
      </c>
      <c r="F26">
        <v>80606.221416666696</v>
      </c>
      <c r="G26">
        <v>70084.434541666647</v>
      </c>
      <c r="H26">
        <v>69277.845164999992</v>
      </c>
      <c r="I26">
        <v>66676.076986666667</v>
      </c>
      <c r="J26">
        <v>66631.123916666707</v>
      </c>
      <c r="K26">
        <v>64694.416176666688</v>
      </c>
      <c r="L26">
        <v>69389.753916666683</v>
      </c>
      <c r="M26">
        <v>69515.643586666629</v>
      </c>
      <c r="N26">
        <v>70702.584059999979</v>
      </c>
      <c r="O26">
        <v>70978.727047499997</v>
      </c>
      <c r="P26">
        <v>69943.307291666672</v>
      </c>
      <c r="Q26">
        <v>72949.151039166711</v>
      </c>
      <c r="R26">
        <v>64571.260266666643</v>
      </c>
      <c r="S26">
        <v>69638.278499999957</v>
      </c>
      <c r="T26">
        <v>70792.840479166625</v>
      </c>
      <c r="U26">
        <v>68651.760889166675</v>
      </c>
      <c r="V26">
        <v>62694.166666666802</v>
      </c>
      <c r="W26">
        <v>68284.886251666743</v>
      </c>
      <c r="X26">
        <v>68006.443203333329</v>
      </c>
      <c r="Y26">
        <v>64658.315356666651</v>
      </c>
      <c r="Z26">
        <v>69012.916666666773</v>
      </c>
      <c r="AA26">
        <v>68896.236320000055</v>
      </c>
      <c r="AB26">
        <v>68127.828339999993</v>
      </c>
      <c r="AC26">
        <v>69684.948416666681</v>
      </c>
      <c r="AD26">
        <v>69000.46249999998</v>
      </c>
      <c r="AE26">
        <v>75127.473041666672</v>
      </c>
      <c r="AF26">
        <v>64483.271250000005</v>
      </c>
      <c r="AG26">
        <v>70451.439666666658</v>
      </c>
      <c r="AH26">
        <v>68496.22741666669</v>
      </c>
      <c r="AI26">
        <v>75297.401666666672</v>
      </c>
      <c r="AJ26">
        <v>67909.869066666695</v>
      </c>
      <c r="AK26">
        <v>67645.877416666684</v>
      </c>
      <c r="AL26">
        <v>73453.687896666699</v>
      </c>
      <c r="AM26">
        <v>71312.710506666655</v>
      </c>
      <c r="AN26">
        <v>69749.776106666657</v>
      </c>
      <c r="AO26">
        <v>69831.17604166668</v>
      </c>
      <c r="AP26">
        <v>66903.545041666686</v>
      </c>
      <c r="AQ26">
        <v>71360.242219999986</v>
      </c>
      <c r="AR26">
        <v>68988.237021666704</v>
      </c>
      <c r="AS26">
        <v>69077.214959999998</v>
      </c>
      <c r="AT26">
        <v>65815.126506666667</v>
      </c>
      <c r="AU26">
        <v>71459.522199999978</v>
      </c>
      <c r="AV26">
        <v>70040.331626666652</v>
      </c>
      <c r="AW26">
        <v>69344.668666666694</v>
      </c>
      <c r="AX26">
        <v>66764.079000000012</v>
      </c>
    </row>
    <row r="27" spans="1:50" x14ac:dyDescent="0.25">
      <c r="A27">
        <v>66098.383547499994</v>
      </c>
      <c r="B27">
        <v>72564.181229166672</v>
      </c>
      <c r="C27">
        <v>66411.166666666788</v>
      </c>
      <c r="D27">
        <v>78905.411166666658</v>
      </c>
      <c r="E27">
        <v>68774.664546666681</v>
      </c>
      <c r="F27">
        <v>73162.790791666659</v>
      </c>
      <c r="G27">
        <v>73749.914041666649</v>
      </c>
      <c r="H27">
        <v>69655.460919999983</v>
      </c>
      <c r="I27">
        <v>66676.076986666667</v>
      </c>
      <c r="J27">
        <v>66631.123916666707</v>
      </c>
      <c r="K27">
        <v>64694.416176666688</v>
      </c>
      <c r="L27">
        <v>69389.753916666683</v>
      </c>
      <c r="M27">
        <v>69515.643586666629</v>
      </c>
      <c r="N27">
        <v>70719.055476666705</v>
      </c>
      <c r="O27">
        <v>67201.440653333353</v>
      </c>
      <c r="P27">
        <v>70213.692291666681</v>
      </c>
      <c r="Q27">
        <v>71037.615621666671</v>
      </c>
      <c r="R27">
        <v>64571.260266666643</v>
      </c>
      <c r="S27">
        <v>69638.278499999957</v>
      </c>
      <c r="T27">
        <v>70792.840479166625</v>
      </c>
      <c r="U27">
        <v>68651.760889166675</v>
      </c>
      <c r="V27">
        <v>61047.859824166611</v>
      </c>
      <c r="W27">
        <v>68284.886251666743</v>
      </c>
      <c r="X27">
        <v>68006.443203333329</v>
      </c>
      <c r="Y27">
        <v>64658.315356666651</v>
      </c>
      <c r="Z27">
        <v>69012.916666666773</v>
      </c>
      <c r="AA27">
        <v>68896.236320000055</v>
      </c>
      <c r="AB27">
        <v>68127.828339999993</v>
      </c>
      <c r="AC27">
        <v>69684.948416666681</v>
      </c>
      <c r="AD27">
        <v>69000.46249999998</v>
      </c>
      <c r="AE27">
        <v>75127.473041666672</v>
      </c>
      <c r="AF27">
        <v>64483.271250000005</v>
      </c>
      <c r="AG27">
        <v>70451.439666666658</v>
      </c>
      <c r="AH27">
        <v>68496.22741666669</v>
      </c>
      <c r="AI27">
        <v>75297.401666666672</v>
      </c>
      <c r="AJ27">
        <v>67909.869066666695</v>
      </c>
      <c r="AK27">
        <v>67645.877416666684</v>
      </c>
      <c r="AL27">
        <v>73453.687896666699</v>
      </c>
      <c r="AM27">
        <v>71312.710506666655</v>
      </c>
      <c r="AN27">
        <v>69749.776106666657</v>
      </c>
      <c r="AO27">
        <v>69831.17604166668</v>
      </c>
      <c r="AP27">
        <v>66576.825306666651</v>
      </c>
      <c r="AQ27">
        <v>71360.242219999986</v>
      </c>
      <c r="AR27">
        <v>68988.237021666704</v>
      </c>
      <c r="AS27">
        <v>69077.214959999998</v>
      </c>
      <c r="AT27">
        <v>65815.126506666667</v>
      </c>
      <c r="AU27">
        <v>71459.522199999978</v>
      </c>
      <c r="AV27">
        <v>70040.331626666652</v>
      </c>
      <c r="AW27">
        <v>68195.666666666773</v>
      </c>
      <c r="AX27">
        <v>67910.440916666688</v>
      </c>
    </row>
    <row r="28" spans="1:50" x14ac:dyDescent="0.25">
      <c r="A28">
        <v>66098.383547499994</v>
      </c>
      <c r="B28">
        <v>72594.384956666647</v>
      </c>
      <c r="C28">
        <v>66411.166666666788</v>
      </c>
      <c r="D28">
        <v>78905.411166666658</v>
      </c>
      <c r="E28">
        <v>68774.664546666681</v>
      </c>
      <c r="F28">
        <v>71964.989666666705</v>
      </c>
      <c r="G28">
        <v>73905.556791666721</v>
      </c>
      <c r="H28">
        <v>69655.460919999983</v>
      </c>
      <c r="I28">
        <v>69301.666666666773</v>
      </c>
      <c r="J28">
        <v>66631.123916666707</v>
      </c>
      <c r="K28">
        <v>64694.416176666688</v>
      </c>
      <c r="L28">
        <v>69389.753916666683</v>
      </c>
      <c r="M28">
        <v>69515.643586666629</v>
      </c>
      <c r="N28">
        <v>70719.055476666705</v>
      </c>
      <c r="O28">
        <v>64579.666666666802</v>
      </c>
      <c r="P28">
        <v>70213.692291666681</v>
      </c>
      <c r="Q28">
        <v>71037.615621666671</v>
      </c>
      <c r="R28">
        <v>64571.260266666643</v>
      </c>
      <c r="S28">
        <v>69638.278499999957</v>
      </c>
      <c r="T28">
        <v>70792.840479166625</v>
      </c>
      <c r="U28">
        <v>69037.791666666672</v>
      </c>
      <c r="V28">
        <v>61047.859824166611</v>
      </c>
      <c r="W28">
        <v>65043.41666666681</v>
      </c>
      <c r="X28">
        <v>68006.443203333329</v>
      </c>
      <c r="Y28">
        <v>64658.315356666651</v>
      </c>
      <c r="Z28">
        <v>67891.468166666658</v>
      </c>
      <c r="AA28">
        <v>67731.280999999974</v>
      </c>
      <c r="AB28">
        <v>68876.989643333363</v>
      </c>
      <c r="AC28">
        <v>70440.927541666606</v>
      </c>
      <c r="AD28">
        <v>69483.153536666694</v>
      </c>
      <c r="AE28">
        <v>72450.563479166682</v>
      </c>
      <c r="AF28">
        <v>64483.271250000005</v>
      </c>
      <c r="AG28">
        <v>67472.218104166634</v>
      </c>
      <c r="AH28">
        <v>68496.22741666669</v>
      </c>
      <c r="AI28">
        <v>73612.046300000045</v>
      </c>
      <c r="AJ28">
        <v>67909.869066666695</v>
      </c>
      <c r="AK28">
        <v>67645.877416666684</v>
      </c>
      <c r="AL28">
        <v>73453.687896666699</v>
      </c>
      <c r="AM28">
        <v>69351.133916666702</v>
      </c>
      <c r="AN28">
        <v>69749.776106666657</v>
      </c>
      <c r="AO28">
        <v>69831.17604166668</v>
      </c>
      <c r="AP28">
        <v>66576.825306666651</v>
      </c>
      <c r="AQ28">
        <v>71360.242219999986</v>
      </c>
      <c r="AR28">
        <v>68988.237021666704</v>
      </c>
      <c r="AS28">
        <v>69077.214959999998</v>
      </c>
      <c r="AT28">
        <v>65815.126506666667</v>
      </c>
      <c r="AU28">
        <v>71459.522199999978</v>
      </c>
      <c r="AV28">
        <v>70040.331626666652</v>
      </c>
      <c r="AW28">
        <v>68195.666666666773</v>
      </c>
      <c r="AX28">
        <v>67910.440916666688</v>
      </c>
    </row>
    <row r="29" spans="1:50" x14ac:dyDescent="0.25">
      <c r="A29">
        <v>66098.383547499994</v>
      </c>
      <c r="B29">
        <v>71229.611811666691</v>
      </c>
      <c r="C29">
        <v>66411.166666666788</v>
      </c>
      <c r="D29">
        <v>78905.411166666658</v>
      </c>
      <c r="E29">
        <v>68774.664546666681</v>
      </c>
      <c r="F29">
        <v>71964.989666666705</v>
      </c>
      <c r="G29">
        <v>69357.363979166665</v>
      </c>
      <c r="H29">
        <v>69655.460919999983</v>
      </c>
      <c r="I29">
        <v>73228.735729166656</v>
      </c>
      <c r="J29">
        <v>69501.003866666666</v>
      </c>
      <c r="K29">
        <v>64694.416176666688</v>
      </c>
      <c r="L29">
        <v>66002.460791666701</v>
      </c>
      <c r="M29">
        <v>69515.643586666629</v>
      </c>
      <c r="N29">
        <v>70701.889979166692</v>
      </c>
      <c r="O29">
        <v>64579.666666666802</v>
      </c>
      <c r="P29">
        <v>70213.692291666681</v>
      </c>
      <c r="Q29">
        <v>71037.615621666671</v>
      </c>
      <c r="R29">
        <v>64571.260266666643</v>
      </c>
      <c r="S29">
        <v>71630.790604166643</v>
      </c>
      <c r="T29">
        <v>70810.33060416668</v>
      </c>
      <c r="U29">
        <v>69037.791666666672</v>
      </c>
      <c r="V29">
        <v>61047.859824166611</v>
      </c>
      <c r="W29">
        <v>65043.41666666681</v>
      </c>
      <c r="X29">
        <v>68006.443203333329</v>
      </c>
      <c r="Y29">
        <v>63781.999614166663</v>
      </c>
      <c r="Z29">
        <v>67891.468166666658</v>
      </c>
      <c r="AA29">
        <v>67731.280999999974</v>
      </c>
      <c r="AB29">
        <v>70366.296416666679</v>
      </c>
      <c r="AC29">
        <v>67960.892291666692</v>
      </c>
      <c r="AD29">
        <v>69483.153536666694</v>
      </c>
      <c r="AE29">
        <v>72450.563479166682</v>
      </c>
      <c r="AF29">
        <v>64483.271250000005</v>
      </c>
      <c r="AG29">
        <v>67472.218104166634</v>
      </c>
      <c r="AH29">
        <v>68496.22741666669</v>
      </c>
      <c r="AI29">
        <v>73612.046300000045</v>
      </c>
      <c r="AJ29">
        <v>70424.262012499923</v>
      </c>
      <c r="AK29">
        <v>67645.877416666684</v>
      </c>
      <c r="AL29">
        <v>73125.487416666656</v>
      </c>
      <c r="AM29">
        <v>69351.133916666702</v>
      </c>
      <c r="AN29">
        <v>68274.166666666773</v>
      </c>
      <c r="AO29">
        <v>69831.17604166668</v>
      </c>
      <c r="AP29">
        <v>66576.825306666651</v>
      </c>
      <c r="AQ29">
        <v>71360.242219999986</v>
      </c>
      <c r="AR29">
        <v>73900.031408333336</v>
      </c>
      <c r="AS29">
        <v>69077.214959999998</v>
      </c>
      <c r="AT29">
        <v>65815.126506666667</v>
      </c>
      <c r="AU29">
        <v>71459.522199999978</v>
      </c>
      <c r="AV29">
        <v>70040.331626666652</v>
      </c>
      <c r="AW29">
        <v>68195.666666666773</v>
      </c>
      <c r="AX29">
        <v>67910.440916666688</v>
      </c>
    </row>
    <row r="30" spans="1:50" x14ac:dyDescent="0.25">
      <c r="A30">
        <v>68534.285546666666</v>
      </c>
      <c r="B30">
        <v>71229.611811666691</v>
      </c>
      <c r="C30">
        <v>66411.166666666788</v>
      </c>
      <c r="D30">
        <v>78905.411166666658</v>
      </c>
      <c r="E30">
        <v>68774.664546666681</v>
      </c>
      <c r="F30">
        <v>71964.989666666705</v>
      </c>
      <c r="G30">
        <v>69357.363979166665</v>
      </c>
      <c r="H30">
        <v>69655.460919999983</v>
      </c>
      <c r="I30">
        <v>73228.735729166656</v>
      </c>
      <c r="J30">
        <v>69501.003866666666</v>
      </c>
      <c r="K30">
        <v>64694.416176666688</v>
      </c>
      <c r="L30">
        <v>66002.460791666701</v>
      </c>
      <c r="M30">
        <v>69328.166666666773</v>
      </c>
      <c r="N30">
        <v>70701.889979166692</v>
      </c>
      <c r="O30">
        <v>64579.666666666802</v>
      </c>
      <c r="P30">
        <v>70213.692291666681</v>
      </c>
      <c r="Q30">
        <v>71037.615621666671</v>
      </c>
      <c r="R30">
        <v>64571.260266666643</v>
      </c>
      <c r="S30">
        <v>69447.756479166695</v>
      </c>
      <c r="T30">
        <v>69851.541604166661</v>
      </c>
      <c r="U30">
        <v>69037.791666666672</v>
      </c>
      <c r="V30">
        <v>61047.859824166611</v>
      </c>
      <c r="W30">
        <v>63275.545806666662</v>
      </c>
      <c r="X30">
        <v>72138.33891666666</v>
      </c>
      <c r="Y30">
        <v>63781.999614166663</v>
      </c>
      <c r="Z30">
        <v>67891.468166666658</v>
      </c>
      <c r="AA30">
        <v>67731.280999999974</v>
      </c>
      <c r="AB30">
        <v>69872.031333333347</v>
      </c>
      <c r="AC30">
        <v>67960.892291666692</v>
      </c>
      <c r="AD30">
        <v>69483.153536666694</v>
      </c>
      <c r="AE30">
        <v>71705.853416666665</v>
      </c>
      <c r="AF30">
        <v>64483.271250000005</v>
      </c>
      <c r="AG30">
        <v>67472.218104166634</v>
      </c>
      <c r="AH30">
        <v>68496.22741666669</v>
      </c>
      <c r="AI30">
        <v>73612.046300000045</v>
      </c>
      <c r="AJ30">
        <v>70763.149666666723</v>
      </c>
      <c r="AK30">
        <v>69892.23079166669</v>
      </c>
      <c r="AL30">
        <v>73125.487416666656</v>
      </c>
      <c r="AM30">
        <v>69351.133916666702</v>
      </c>
      <c r="AN30">
        <v>68274.166666666773</v>
      </c>
      <c r="AO30">
        <v>69831.17604166668</v>
      </c>
      <c r="AP30">
        <v>66576.825306666651</v>
      </c>
      <c r="AQ30">
        <v>71457.529666666669</v>
      </c>
      <c r="AR30">
        <v>73708.078791666732</v>
      </c>
      <c r="AS30">
        <v>69077.214959999998</v>
      </c>
      <c r="AT30">
        <v>65815.126506666667</v>
      </c>
      <c r="AU30">
        <v>71777.429956666601</v>
      </c>
      <c r="AV30">
        <v>71486.563799999974</v>
      </c>
      <c r="AW30">
        <v>68195.666666666773</v>
      </c>
      <c r="AX30">
        <v>71664.920291666669</v>
      </c>
    </row>
    <row r="31" spans="1:50" x14ac:dyDescent="0.25">
      <c r="A31">
        <v>68534.285546666666</v>
      </c>
      <c r="B31">
        <v>71229.611811666691</v>
      </c>
      <c r="C31">
        <v>64848.66666666681</v>
      </c>
      <c r="D31">
        <v>77012.938299999994</v>
      </c>
      <c r="E31">
        <v>68774.664546666681</v>
      </c>
      <c r="F31">
        <v>71964.989666666705</v>
      </c>
      <c r="G31">
        <v>69357.363979166665</v>
      </c>
      <c r="H31">
        <v>69655.460919999983</v>
      </c>
      <c r="I31">
        <v>73228.735729166656</v>
      </c>
      <c r="J31">
        <v>71186.664291666675</v>
      </c>
      <c r="K31">
        <v>64694.416176666688</v>
      </c>
      <c r="L31">
        <v>66002.460791666701</v>
      </c>
      <c r="M31">
        <v>69328.166666666773</v>
      </c>
      <c r="N31">
        <v>70701.889979166692</v>
      </c>
      <c r="O31">
        <v>64579.666666666802</v>
      </c>
      <c r="P31">
        <v>70213.692291666681</v>
      </c>
      <c r="Q31">
        <v>71037.615621666671</v>
      </c>
      <c r="R31">
        <v>64571.260266666643</v>
      </c>
      <c r="S31">
        <v>69447.756479166695</v>
      </c>
      <c r="T31">
        <v>69851.541604166661</v>
      </c>
      <c r="U31">
        <v>69037.791666666672</v>
      </c>
      <c r="V31">
        <v>61047.859824166611</v>
      </c>
      <c r="W31">
        <v>63275.545806666662</v>
      </c>
      <c r="X31">
        <v>72138.33891666666</v>
      </c>
      <c r="Y31">
        <v>63781.999614166663</v>
      </c>
      <c r="Z31">
        <v>67891.468166666658</v>
      </c>
      <c r="AA31">
        <v>67731.280999999974</v>
      </c>
      <c r="AB31">
        <v>69872.031333333347</v>
      </c>
      <c r="AC31">
        <v>67940.166666666788</v>
      </c>
      <c r="AD31">
        <v>69483.153536666694</v>
      </c>
      <c r="AE31">
        <v>71705.853416666665</v>
      </c>
      <c r="AF31">
        <v>64483.271250000005</v>
      </c>
      <c r="AG31">
        <v>67472.218104166634</v>
      </c>
      <c r="AH31">
        <v>68496.22741666669</v>
      </c>
      <c r="AI31">
        <v>73612.046300000045</v>
      </c>
      <c r="AJ31">
        <v>64385.541854166615</v>
      </c>
      <c r="AK31">
        <v>69892.23079166669</v>
      </c>
      <c r="AL31">
        <v>72065.640541666653</v>
      </c>
      <c r="AM31">
        <v>69351.133916666702</v>
      </c>
      <c r="AN31">
        <v>68274.166666666773</v>
      </c>
      <c r="AO31">
        <v>71102.623041666637</v>
      </c>
      <c r="AP31">
        <v>66576.825306666651</v>
      </c>
      <c r="AQ31">
        <v>71457.529666666669</v>
      </c>
      <c r="AR31">
        <v>73708.078791666732</v>
      </c>
      <c r="AS31">
        <v>66796.259004166655</v>
      </c>
      <c r="AT31">
        <v>65815.126506666667</v>
      </c>
      <c r="AU31">
        <v>71777.429956666601</v>
      </c>
      <c r="AV31">
        <v>69771.080854166648</v>
      </c>
      <c r="AW31">
        <v>68195.666666666773</v>
      </c>
      <c r="AX31">
        <v>68549.205916666673</v>
      </c>
    </row>
    <row r="32" spans="1:50" x14ac:dyDescent="0.25">
      <c r="A32">
        <v>68534.285546666666</v>
      </c>
      <c r="B32">
        <v>71229.611811666691</v>
      </c>
      <c r="C32">
        <v>64848.66666666681</v>
      </c>
      <c r="D32">
        <v>75794.060666666672</v>
      </c>
      <c r="E32">
        <v>68888.647786666683</v>
      </c>
      <c r="F32">
        <v>71964.989666666705</v>
      </c>
      <c r="G32">
        <v>69357.363979166665</v>
      </c>
      <c r="H32">
        <v>69820.216916666701</v>
      </c>
      <c r="I32">
        <v>67187.625479166702</v>
      </c>
      <c r="J32">
        <v>71186.664291666675</v>
      </c>
      <c r="K32">
        <v>65373.213002499986</v>
      </c>
      <c r="L32">
        <v>66002.460791666701</v>
      </c>
      <c r="M32">
        <v>68422.166666666773</v>
      </c>
      <c r="N32">
        <v>69025.364746666659</v>
      </c>
      <c r="O32">
        <v>64579.666666666802</v>
      </c>
      <c r="P32">
        <v>67906.776979166665</v>
      </c>
      <c r="Q32">
        <v>69592.880266666689</v>
      </c>
      <c r="R32">
        <v>64571.260266666643</v>
      </c>
      <c r="S32">
        <v>69447.756479166695</v>
      </c>
      <c r="T32">
        <v>69851.541604166661</v>
      </c>
      <c r="U32">
        <v>71106.374416666702</v>
      </c>
      <c r="V32">
        <v>64281.035827500011</v>
      </c>
      <c r="W32">
        <v>63275.545806666662</v>
      </c>
      <c r="X32">
        <v>72597.281249999956</v>
      </c>
      <c r="Y32">
        <v>63781.999614166663</v>
      </c>
      <c r="Z32">
        <v>67891.468166666658</v>
      </c>
      <c r="AA32">
        <v>67731.280999999974</v>
      </c>
      <c r="AB32">
        <v>69872.031333333347</v>
      </c>
      <c r="AC32">
        <v>67940.166666666788</v>
      </c>
      <c r="AD32">
        <v>70057.250866666684</v>
      </c>
      <c r="AE32">
        <v>71705.853416666665</v>
      </c>
      <c r="AF32">
        <v>65601.548866666664</v>
      </c>
      <c r="AG32">
        <v>67472.218104166634</v>
      </c>
      <c r="AH32">
        <v>68496.22741666669</v>
      </c>
      <c r="AI32">
        <v>71393.888041666651</v>
      </c>
      <c r="AJ32">
        <v>64385.541854166615</v>
      </c>
      <c r="AK32">
        <v>69892.23079166669</v>
      </c>
      <c r="AL32">
        <v>72065.640541666653</v>
      </c>
      <c r="AM32">
        <v>69351.133916666702</v>
      </c>
      <c r="AN32">
        <v>68274.166666666773</v>
      </c>
      <c r="AO32">
        <v>71102.623041666637</v>
      </c>
      <c r="AP32">
        <v>66576.825306666651</v>
      </c>
      <c r="AQ32">
        <v>71457.529666666669</v>
      </c>
      <c r="AR32">
        <v>73708.078791666732</v>
      </c>
      <c r="AS32">
        <v>64957.877014166632</v>
      </c>
      <c r="AT32">
        <v>66832.994359166638</v>
      </c>
      <c r="AU32">
        <v>71777.429956666601</v>
      </c>
      <c r="AV32">
        <v>69611.797541666674</v>
      </c>
      <c r="AW32">
        <v>68195.666666666773</v>
      </c>
      <c r="AX32">
        <v>68549.205916666673</v>
      </c>
    </row>
    <row r="35" spans="1:50" x14ac:dyDescent="0.25">
      <c r="A35">
        <f>MIN(_30iter10bees10foodx50[Test 1])</f>
        <v>66098.383547499994</v>
      </c>
      <c r="B35">
        <f>MIN(_30iter10bees10foodx50[Test 2])</f>
        <v>71229.611811666691</v>
      </c>
      <c r="C35">
        <f>MIN(_30iter10bees10foodx50[Test 3])</f>
        <v>64848.66666666681</v>
      </c>
      <c r="D35">
        <f>MIN(_30iter10bees10foodx50[Test 4])</f>
        <v>75794.060666666672</v>
      </c>
      <c r="E35">
        <f>MIN(_30iter10bees10foodx50[Test 5])</f>
        <v>68774.664546666681</v>
      </c>
      <c r="F35">
        <f>MIN(_30iter10bees10foodx50[Test 6])</f>
        <v>71964.989666666705</v>
      </c>
      <c r="G35">
        <f>MIN(_30iter10bees10foodx50[Test 7])</f>
        <v>69357.363979166665</v>
      </c>
      <c r="H35">
        <f>MIN(_30iter10bees10foodx50[Test 8])</f>
        <v>69277.845164999992</v>
      </c>
      <c r="I35">
        <f>MIN(_30iter10bees10foodx50[Test 9])</f>
        <v>66676.076986666667</v>
      </c>
      <c r="J35">
        <f>MIN(_30iter10bees10foodx50[Test 10])</f>
        <v>66631.123916666707</v>
      </c>
      <c r="K35">
        <f>MIN(_30iter10bees10foodx50[Test 11])</f>
        <v>64694.416176666688</v>
      </c>
      <c r="L35">
        <f>MIN(_30iter10bees10foodx50[Test 12])</f>
        <v>66002.460791666701</v>
      </c>
      <c r="M35">
        <f>MIN(_30iter10bees10foodx50[Test 13])</f>
        <v>68422.166666666773</v>
      </c>
      <c r="N35">
        <f>MIN(_30iter10bees10foodx50[Test 14])</f>
        <v>67609.149416666682</v>
      </c>
      <c r="O35">
        <f>MIN(_30iter10bees10foodx50[Test 15])</f>
        <v>64579.666666666802</v>
      </c>
      <c r="P35">
        <f>MIN(_30iter10bees10foodx50[Test 16])</f>
        <v>67906.776979166665</v>
      </c>
      <c r="Q35">
        <f>MIN(_30iter10bees10foodx50[Test 17])</f>
        <v>69592.880266666689</v>
      </c>
      <c r="R35">
        <f>MIN(_30iter10bees10foodx50[Test 18])</f>
        <v>64571.260266666643</v>
      </c>
      <c r="S35">
        <f>MIN(_30iter10bees10foodx50[Test 19])</f>
        <v>69447.756479166695</v>
      </c>
      <c r="T35">
        <f>MIN(_30iter10bees10foodx50[Test 20])</f>
        <v>69851.541604166661</v>
      </c>
      <c r="U35">
        <f>MIN(_30iter10bees10foodx50[Test 21])</f>
        <v>67918.507229166658</v>
      </c>
      <c r="V35">
        <f>MIN(_30iter10bees10foodx50[Test 22])</f>
        <v>61047.859824166611</v>
      </c>
      <c r="W35">
        <f>MIN(_30iter10bees10foodx50[Test 23])</f>
        <v>63275.545806666662</v>
      </c>
      <c r="X35">
        <f>MIN(_30iter10bees10foodx50[Test 24])</f>
        <v>67694.285495000033</v>
      </c>
      <c r="Y35">
        <f>MIN(_30iter10bees10foodx50[Test 25])</f>
        <v>63781.999614166663</v>
      </c>
      <c r="Z35">
        <f>MIN(_30iter10bees10foodx50[Test 26])</f>
        <v>67891.468166666658</v>
      </c>
      <c r="AA35">
        <f>MIN(_30iter10bees10foodx50[Test 27])</f>
        <v>67731.280999999974</v>
      </c>
      <c r="AB35">
        <f>MIN(_30iter10bees10foodx50[Test 28])</f>
        <v>68127.828339999993</v>
      </c>
      <c r="AC35">
        <f>MIN(_30iter10bees10foodx50[Test 29])</f>
        <v>67940.166666666788</v>
      </c>
      <c r="AD35">
        <f>MIN(_30iter10bees10foodx50[Test 30])</f>
        <v>69000.46249999998</v>
      </c>
      <c r="AE35">
        <f>MIN(_30iter10bees10foodx50[Test 31])</f>
        <v>71705.853416666665</v>
      </c>
      <c r="AF35">
        <f>MIN(_30iter10bees10foodx50[Test 32])</f>
        <v>64483.271250000005</v>
      </c>
      <c r="AG35">
        <f>MIN(_30iter10bees10foodx50[Test 33])</f>
        <v>67472.218104166634</v>
      </c>
      <c r="AH35">
        <f>MIN(_30iter10bees10foodx50[Test 34])</f>
        <v>67086.547041666665</v>
      </c>
      <c r="AI35">
        <f>MIN(_30iter10bees10foodx50[Test 35])</f>
        <v>71393.888041666651</v>
      </c>
      <c r="AJ35">
        <f>MIN(_30iter10bees10foodx50[Test 36])</f>
        <v>64385.541854166615</v>
      </c>
      <c r="AK35">
        <f>MIN(_30iter10bees10foodx50[Test 37])</f>
        <v>67645.877416666684</v>
      </c>
      <c r="AL35">
        <f>MIN(_30iter10bees10foodx50[Test 38])</f>
        <v>71004.108333333308</v>
      </c>
      <c r="AM35">
        <f>MIN(_30iter10bees10foodx50[Test 39])</f>
        <v>69351.133916666702</v>
      </c>
      <c r="AN35">
        <f>MIN(_30iter10bees10foodx50[Test 40])</f>
        <v>68274.166666666773</v>
      </c>
      <c r="AO35">
        <f>MIN(_30iter10bees10foodx50[Test 41])</f>
        <v>68333.590666666671</v>
      </c>
      <c r="AP35">
        <f>MIN(_30iter10bees10foodx50[Test 42])</f>
        <v>66017.196416666673</v>
      </c>
      <c r="AQ35">
        <f>MIN(_30iter10bees10foodx50[Test 43])</f>
        <v>64857.748106666673</v>
      </c>
      <c r="AR35">
        <f>MIN(_30iter10bees10foodx50[Test 44])</f>
        <v>68988.237021666704</v>
      </c>
      <c r="AS35">
        <f>MIN(_30iter10bees10foodx50[Test 45])</f>
        <v>64957.877014166632</v>
      </c>
      <c r="AT35">
        <f>MIN(_30iter10bees10foodx50[Test 46])</f>
        <v>65815.126506666667</v>
      </c>
      <c r="AU35">
        <f>MIN(_30iter10bees10foodx50[Test 47])</f>
        <v>71459.522199999978</v>
      </c>
      <c r="AV35">
        <f>MIN(_30iter10bees10foodx50[Test 48])</f>
        <v>69611.797541666674</v>
      </c>
      <c r="AW35">
        <f>MIN(_30iter10bees10foodx50[Test 49])</f>
        <v>68195.666666666773</v>
      </c>
      <c r="AX35">
        <f>MIN(_30iter10bees10foodx50[Test 50])</f>
        <v>66281.244541666645</v>
      </c>
    </row>
    <row r="36" spans="1:50" x14ac:dyDescent="0.25">
      <c r="B36" t="s">
        <v>68</v>
      </c>
    </row>
    <row r="37" spans="1:50" x14ac:dyDescent="0.25">
      <c r="A37">
        <f>STDEV(A35:AX35)</f>
        <v>2670.4503711404986</v>
      </c>
      <c r="B37">
        <f>AVERAGE(A35:AX35)</f>
        <v>67701.217592683344</v>
      </c>
      <c r="D37">
        <f>MIN(A35:AX35)</f>
        <v>61047.859824166611</v>
      </c>
    </row>
    <row r="39" spans="1:50" x14ac:dyDescent="0.25">
      <c r="A39">
        <f>A37/B37</f>
        <v>3.9444643185104274E-2</v>
      </c>
    </row>
    <row r="40" spans="1:50" x14ac:dyDescent="0.25">
      <c r="A40" t="s">
        <v>73</v>
      </c>
    </row>
    <row r="41" spans="1:50" x14ac:dyDescent="0.25">
      <c r="A41" t="s">
        <v>74</v>
      </c>
    </row>
    <row r="42" spans="1:50" x14ac:dyDescent="0.25">
      <c r="A42" t="s">
        <v>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A9B2-346A-437B-9960-33324BF4ACA8}">
  <dimension ref="A1:AX65"/>
  <sheetViews>
    <sheetView topLeftCell="A43" workbookViewId="0">
      <selection activeCell="G69" sqref="G69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95604.881249999962</v>
      </c>
      <c r="B2">
        <v>89922.067666666655</v>
      </c>
      <c r="C2">
        <v>105657.13797916667</v>
      </c>
      <c r="D2">
        <v>103621.56585416669</v>
      </c>
      <c r="E2">
        <v>94920.407791666599</v>
      </c>
      <c r="F2">
        <v>124648.17216666667</v>
      </c>
      <c r="G2">
        <v>85285.032000000021</v>
      </c>
      <c r="H2">
        <v>117297.12968749998</v>
      </c>
      <c r="I2">
        <v>127230.65000000007</v>
      </c>
      <c r="J2">
        <v>128918.91666666642</v>
      </c>
      <c r="K2">
        <v>89777.476666666626</v>
      </c>
      <c r="L2">
        <v>127154.74770833337</v>
      </c>
      <c r="M2">
        <v>121501.5055</v>
      </c>
      <c r="N2">
        <v>119732.45666666669</v>
      </c>
      <c r="O2">
        <v>77676.740083333323</v>
      </c>
      <c r="P2">
        <v>119057.46666666667</v>
      </c>
      <c r="Q2">
        <v>71602.462249999997</v>
      </c>
      <c r="R2">
        <v>105608.42545833332</v>
      </c>
      <c r="S2">
        <v>150304.87616666665</v>
      </c>
      <c r="T2">
        <v>76872.207812499997</v>
      </c>
      <c r="U2">
        <v>124595.11966666684</v>
      </c>
      <c r="V2">
        <v>77197.999125000002</v>
      </c>
      <c r="W2">
        <v>81734.378583333353</v>
      </c>
      <c r="X2">
        <v>126996.64566666666</v>
      </c>
      <c r="Y2">
        <v>104442.87095833333</v>
      </c>
      <c r="Z2">
        <v>73517.747500000056</v>
      </c>
      <c r="AA2">
        <v>136736.95845833336</v>
      </c>
      <c r="AB2">
        <v>96209.23906250007</v>
      </c>
      <c r="AC2">
        <v>123805.67016666666</v>
      </c>
      <c r="AD2">
        <v>110249.368</v>
      </c>
      <c r="AE2">
        <v>81297.666666666642</v>
      </c>
      <c r="AF2">
        <v>89019.41666666657</v>
      </c>
      <c r="AG2">
        <v>139858.51666666669</v>
      </c>
      <c r="AH2">
        <v>88403.666666666584</v>
      </c>
      <c r="AI2">
        <v>129140.92000000001</v>
      </c>
      <c r="AJ2">
        <v>101116.18324999999</v>
      </c>
      <c r="AK2">
        <v>111442.36066666663</v>
      </c>
      <c r="AL2">
        <v>88253.956854166696</v>
      </c>
      <c r="AM2">
        <v>120286.6027291666</v>
      </c>
      <c r="AN2">
        <v>89116.933333333349</v>
      </c>
      <c r="AO2">
        <v>100671.408</v>
      </c>
      <c r="AP2">
        <v>86370.232812499991</v>
      </c>
      <c r="AQ2">
        <v>113198.28333333335</v>
      </c>
      <c r="AR2">
        <v>127448.17266666668</v>
      </c>
      <c r="AS2">
        <v>100726.5246041667</v>
      </c>
      <c r="AT2">
        <v>72923.212541666668</v>
      </c>
      <c r="AU2">
        <v>94089.446666666656</v>
      </c>
      <c r="AV2">
        <v>128139.78466666669</v>
      </c>
      <c r="AW2">
        <v>108519.38360416667</v>
      </c>
      <c r="AX2">
        <v>128270.71200000004</v>
      </c>
    </row>
    <row r="3" spans="1:50" x14ac:dyDescent="0.25">
      <c r="A3">
        <v>89338.047040000005</v>
      </c>
      <c r="B3">
        <v>76194.722666666697</v>
      </c>
      <c r="C3">
        <v>100343.96054666664</v>
      </c>
      <c r="D3">
        <v>103621.56585416669</v>
      </c>
      <c r="E3">
        <v>83542.36300666671</v>
      </c>
      <c r="F3">
        <v>83143.177176666635</v>
      </c>
      <c r="G3">
        <v>79572.362484166631</v>
      </c>
      <c r="H3">
        <v>94769.581291666706</v>
      </c>
      <c r="I3">
        <v>112940.56904166663</v>
      </c>
      <c r="J3">
        <v>76411.960486666663</v>
      </c>
      <c r="K3">
        <v>79526.63304000003</v>
      </c>
      <c r="L3">
        <v>127154.74770833337</v>
      </c>
      <c r="M3">
        <v>121501.5055</v>
      </c>
      <c r="N3">
        <v>110203.57141666667</v>
      </c>
      <c r="O3">
        <v>77676.740083333323</v>
      </c>
      <c r="P3">
        <v>86016.274800000028</v>
      </c>
      <c r="Q3">
        <v>71602.462249999997</v>
      </c>
      <c r="R3">
        <v>82588.129166666666</v>
      </c>
      <c r="S3">
        <v>133037.94945666665</v>
      </c>
      <c r="T3">
        <v>76872.207812499997</v>
      </c>
      <c r="U3">
        <v>111840.34791666664</v>
      </c>
      <c r="V3">
        <v>77197.999125000002</v>
      </c>
      <c r="W3">
        <v>81734.378583333353</v>
      </c>
      <c r="X3">
        <v>126088.76249999992</v>
      </c>
      <c r="Y3">
        <v>82618.112041666682</v>
      </c>
      <c r="Z3">
        <v>73517.747500000056</v>
      </c>
      <c r="AA3">
        <v>112552.50416666668</v>
      </c>
      <c r="AB3">
        <v>95225.07500000007</v>
      </c>
      <c r="AC3">
        <v>114047.44005416664</v>
      </c>
      <c r="AD3">
        <v>95421.016000000047</v>
      </c>
      <c r="AE3">
        <v>81297.666666666642</v>
      </c>
      <c r="AF3">
        <v>89019.41666666657</v>
      </c>
      <c r="AG3">
        <v>113038.44815999999</v>
      </c>
      <c r="AH3">
        <v>84668.894600000014</v>
      </c>
      <c r="AI3">
        <v>111471.43029</v>
      </c>
      <c r="AJ3">
        <v>101116.18324999999</v>
      </c>
      <c r="AK3">
        <v>98847.956346666688</v>
      </c>
      <c r="AL3">
        <v>88253.956854166696</v>
      </c>
      <c r="AM3">
        <v>76875.49166666664</v>
      </c>
      <c r="AN3">
        <v>89116.933333333349</v>
      </c>
      <c r="AO3">
        <v>100671.408</v>
      </c>
      <c r="AP3">
        <v>75969.716574999984</v>
      </c>
      <c r="AQ3">
        <v>108986.18085416673</v>
      </c>
      <c r="AR3">
        <v>115524.67793999999</v>
      </c>
      <c r="AS3">
        <v>87823.766250000015</v>
      </c>
      <c r="AT3">
        <v>72923.212541666668</v>
      </c>
      <c r="AU3">
        <v>94089.446666666656</v>
      </c>
      <c r="AV3">
        <v>128139.78466666669</v>
      </c>
      <c r="AW3">
        <v>95913.167187500003</v>
      </c>
      <c r="AX3">
        <v>102833.69583333338</v>
      </c>
    </row>
    <row r="4" spans="1:50" x14ac:dyDescent="0.25">
      <c r="A4">
        <v>84172.571291666667</v>
      </c>
      <c r="B4">
        <v>75605.166666666672</v>
      </c>
      <c r="C4">
        <v>87026.209979166699</v>
      </c>
      <c r="D4">
        <v>76373.173479166711</v>
      </c>
      <c r="E4">
        <v>82868.038479166629</v>
      </c>
      <c r="F4">
        <v>81167.596291666676</v>
      </c>
      <c r="G4">
        <v>77779.048000000053</v>
      </c>
      <c r="H4">
        <v>84857.698586666651</v>
      </c>
      <c r="I4">
        <v>99368.702606666673</v>
      </c>
      <c r="J4">
        <v>76411.960486666663</v>
      </c>
      <c r="K4">
        <v>74990.08206166669</v>
      </c>
      <c r="L4">
        <v>127154.74770833337</v>
      </c>
      <c r="M4">
        <v>93384.831439999994</v>
      </c>
      <c r="N4">
        <v>107535.66666666647</v>
      </c>
      <c r="O4">
        <v>75833.243166666653</v>
      </c>
      <c r="P4">
        <v>77644.316357500065</v>
      </c>
      <c r="Q4">
        <v>71432.807152500012</v>
      </c>
      <c r="R4">
        <v>82588.129166666666</v>
      </c>
      <c r="S4">
        <v>93068.727791666694</v>
      </c>
      <c r="T4">
        <v>76872.207812499997</v>
      </c>
      <c r="U4">
        <v>105714.73227666672</v>
      </c>
      <c r="V4">
        <v>77197.999125000002</v>
      </c>
      <c r="W4">
        <v>81734.378583333353</v>
      </c>
      <c r="X4">
        <v>113672.85650000002</v>
      </c>
      <c r="Y4">
        <v>82618.112041666682</v>
      </c>
      <c r="Z4">
        <v>73517.747500000056</v>
      </c>
      <c r="AA4">
        <v>111232.17866666664</v>
      </c>
      <c r="AB4">
        <v>83246.416666666628</v>
      </c>
      <c r="AC4">
        <v>112644.26329166669</v>
      </c>
      <c r="AD4">
        <v>95421.016000000047</v>
      </c>
      <c r="AE4">
        <v>76953.389729166651</v>
      </c>
      <c r="AF4">
        <v>89019.41666666657</v>
      </c>
      <c r="AG4">
        <v>110039.08742000001</v>
      </c>
      <c r="AH4">
        <v>84668.894600000014</v>
      </c>
      <c r="AI4">
        <v>75505.514506666659</v>
      </c>
      <c r="AJ4">
        <v>101116.18324999999</v>
      </c>
      <c r="AK4">
        <v>92788.849280000068</v>
      </c>
      <c r="AL4">
        <v>82985.532041666695</v>
      </c>
      <c r="AM4">
        <v>76875.49166666664</v>
      </c>
      <c r="AN4">
        <v>85657.161129166678</v>
      </c>
      <c r="AO4">
        <v>100671.408</v>
      </c>
      <c r="AP4">
        <v>75286.756277500026</v>
      </c>
      <c r="AQ4">
        <v>92254.653416666653</v>
      </c>
      <c r="AR4">
        <v>90376.839604166642</v>
      </c>
      <c r="AS4">
        <v>87823.766250000015</v>
      </c>
      <c r="AT4">
        <v>72923.212541666668</v>
      </c>
      <c r="AU4">
        <v>89400.504791666637</v>
      </c>
      <c r="AV4">
        <v>107140.56366666673</v>
      </c>
      <c r="AW4">
        <v>81229.012416666665</v>
      </c>
      <c r="AX4">
        <v>80264.114386666683</v>
      </c>
    </row>
    <row r="5" spans="1:50" x14ac:dyDescent="0.25">
      <c r="A5">
        <v>76467.273306666641</v>
      </c>
      <c r="B5">
        <v>75318.572540000037</v>
      </c>
      <c r="C5">
        <v>76820.087000000058</v>
      </c>
      <c r="D5">
        <v>76373.173479166711</v>
      </c>
      <c r="E5">
        <v>82868.038479166629</v>
      </c>
      <c r="F5">
        <v>72717.426729166691</v>
      </c>
      <c r="G5">
        <v>77779.048000000053</v>
      </c>
      <c r="H5">
        <v>70967.44865166668</v>
      </c>
      <c r="I5">
        <v>99368.702606666673</v>
      </c>
      <c r="J5">
        <v>73408.565521666664</v>
      </c>
      <c r="K5">
        <v>74990.08206166669</v>
      </c>
      <c r="L5">
        <v>115394.71857500005</v>
      </c>
      <c r="M5">
        <v>93384.831439999994</v>
      </c>
      <c r="N5">
        <v>107535.66666666647</v>
      </c>
      <c r="O5">
        <v>75719.220434166622</v>
      </c>
      <c r="P5">
        <v>75746.62874666664</v>
      </c>
      <c r="Q5">
        <v>71010.078604166643</v>
      </c>
      <c r="R5">
        <v>80614.293166666626</v>
      </c>
      <c r="S5">
        <v>93068.727791666694</v>
      </c>
      <c r="T5">
        <v>71321.615583333303</v>
      </c>
      <c r="U5">
        <v>99997.510416666657</v>
      </c>
      <c r="V5">
        <v>75945.065979166669</v>
      </c>
      <c r="W5">
        <v>80620.354586666683</v>
      </c>
      <c r="X5">
        <v>113672.85650000002</v>
      </c>
      <c r="Y5">
        <v>75397.055848333315</v>
      </c>
      <c r="Z5">
        <v>72010.481666666688</v>
      </c>
      <c r="AA5">
        <v>106846.41841666665</v>
      </c>
      <c r="AB5">
        <v>82036.094294166673</v>
      </c>
      <c r="AC5">
        <v>108558.29241666666</v>
      </c>
      <c r="AD5">
        <v>70852.088066666693</v>
      </c>
      <c r="AE5">
        <v>75028.828586666627</v>
      </c>
      <c r="AF5">
        <v>86944.900416666671</v>
      </c>
      <c r="AG5">
        <v>104920.1097</v>
      </c>
      <c r="AH5">
        <v>82068.961706666712</v>
      </c>
      <c r="AI5">
        <v>75505.514506666659</v>
      </c>
      <c r="AJ5">
        <v>76973.294666666668</v>
      </c>
      <c r="AK5">
        <v>92788.849280000068</v>
      </c>
      <c r="AL5">
        <v>76277.601291666724</v>
      </c>
      <c r="AM5">
        <v>76875.49166666664</v>
      </c>
      <c r="AN5">
        <v>79020.200648333383</v>
      </c>
      <c r="AO5">
        <v>100671.408</v>
      </c>
      <c r="AP5">
        <v>73461.916666666715</v>
      </c>
      <c r="AQ5">
        <v>91726.363541666695</v>
      </c>
      <c r="AR5">
        <v>90376.839604166642</v>
      </c>
      <c r="AS5">
        <v>75856.648416666663</v>
      </c>
      <c r="AT5">
        <v>72923.212541666668</v>
      </c>
      <c r="AU5">
        <v>82691.666666666642</v>
      </c>
      <c r="AV5">
        <v>107140.56366666673</v>
      </c>
      <c r="AW5">
        <v>73741.410916666646</v>
      </c>
      <c r="AX5">
        <v>79415.818186666671</v>
      </c>
    </row>
    <row r="6" spans="1:50" x14ac:dyDescent="0.25">
      <c r="A6">
        <v>76467.273306666641</v>
      </c>
      <c r="B6">
        <v>75318.572540000037</v>
      </c>
      <c r="C6">
        <v>76820.087000000058</v>
      </c>
      <c r="D6">
        <v>76373.173479166711</v>
      </c>
      <c r="E6">
        <v>81798.119819999978</v>
      </c>
      <c r="F6">
        <v>72717.426729166691</v>
      </c>
      <c r="G6">
        <v>75349.33672916668</v>
      </c>
      <c r="H6">
        <v>70967.44865166668</v>
      </c>
      <c r="I6">
        <v>99368.702606666673</v>
      </c>
      <c r="J6">
        <v>73408.565521666664</v>
      </c>
      <c r="K6">
        <v>74990.08206166669</v>
      </c>
      <c r="L6">
        <v>112705.41666666645</v>
      </c>
      <c r="M6">
        <v>93384.831439999994</v>
      </c>
      <c r="N6">
        <v>105368.19604166664</v>
      </c>
      <c r="O6">
        <v>75719.220434166622</v>
      </c>
      <c r="P6">
        <v>75746.62874666664</v>
      </c>
      <c r="Q6">
        <v>71010.078604166643</v>
      </c>
      <c r="R6">
        <v>78406.620833333334</v>
      </c>
      <c r="S6">
        <v>93068.727791666694</v>
      </c>
      <c r="T6">
        <v>71321.615583333303</v>
      </c>
      <c r="U6">
        <v>98144.829913333393</v>
      </c>
      <c r="V6">
        <v>75945.065979166669</v>
      </c>
      <c r="W6">
        <v>74982.926026666639</v>
      </c>
      <c r="X6">
        <v>111396.20887000002</v>
      </c>
      <c r="Y6">
        <v>75397.055848333315</v>
      </c>
      <c r="Z6">
        <v>72010.481666666688</v>
      </c>
      <c r="AA6">
        <v>100288.47291666672</v>
      </c>
      <c r="AB6">
        <v>81152.546916666659</v>
      </c>
      <c r="AC6">
        <v>99481.47966666671</v>
      </c>
      <c r="AD6">
        <v>70852.088066666693</v>
      </c>
      <c r="AE6">
        <v>75028.828586666627</v>
      </c>
      <c r="AF6">
        <v>82875.128234999982</v>
      </c>
      <c r="AG6">
        <v>104920.1097</v>
      </c>
      <c r="AH6">
        <v>82068.961706666712</v>
      </c>
      <c r="AI6">
        <v>75505.514506666659</v>
      </c>
      <c r="AJ6">
        <v>70524.833733333362</v>
      </c>
      <c r="AK6">
        <v>79507.638825000016</v>
      </c>
      <c r="AL6">
        <v>76277.601291666724</v>
      </c>
      <c r="AM6">
        <v>76875.49166666664</v>
      </c>
      <c r="AN6">
        <v>70418.583739166716</v>
      </c>
      <c r="AO6">
        <v>100671.408</v>
      </c>
      <c r="AP6">
        <v>73017.251416666651</v>
      </c>
      <c r="AQ6">
        <v>76568.688520000011</v>
      </c>
      <c r="AR6">
        <v>90376.839604166642</v>
      </c>
      <c r="AS6">
        <v>75856.648416666663</v>
      </c>
      <c r="AT6">
        <v>72923.212541666668</v>
      </c>
      <c r="AU6">
        <v>76879.131180000026</v>
      </c>
      <c r="AV6">
        <v>107140.56366666673</v>
      </c>
      <c r="AW6">
        <v>73741.410916666646</v>
      </c>
      <c r="AX6">
        <v>79415.818186666671</v>
      </c>
    </row>
    <row r="7" spans="1:50" x14ac:dyDescent="0.25">
      <c r="A7">
        <v>74671.154416666672</v>
      </c>
      <c r="B7">
        <v>75318.572540000037</v>
      </c>
      <c r="C7">
        <v>76820.087000000058</v>
      </c>
      <c r="D7">
        <v>73896.250290000011</v>
      </c>
      <c r="E7">
        <v>81321.708186666656</v>
      </c>
      <c r="F7">
        <v>72717.426729166691</v>
      </c>
      <c r="G7">
        <v>74054.114166666681</v>
      </c>
      <c r="H7">
        <v>70967.44865166668</v>
      </c>
      <c r="I7">
        <v>99368.702606666673</v>
      </c>
      <c r="J7">
        <v>73408.565521666664</v>
      </c>
      <c r="K7">
        <v>67984.416666666773</v>
      </c>
      <c r="L7">
        <v>108158.66399999996</v>
      </c>
      <c r="M7">
        <v>93384.831439999994</v>
      </c>
      <c r="N7">
        <v>101190.83691666668</v>
      </c>
      <c r="O7">
        <v>73181.895500000013</v>
      </c>
      <c r="P7">
        <v>75746.62874666664</v>
      </c>
      <c r="Q7">
        <v>71010.078604166643</v>
      </c>
      <c r="R7">
        <v>73908.490541666659</v>
      </c>
      <c r="S7">
        <v>75579.166666666701</v>
      </c>
      <c r="T7">
        <v>71321.615583333303</v>
      </c>
      <c r="U7">
        <v>97099.09897916668</v>
      </c>
      <c r="V7">
        <v>74331.658729166666</v>
      </c>
      <c r="W7">
        <v>73950.941274999976</v>
      </c>
      <c r="X7">
        <v>111396.20887000002</v>
      </c>
      <c r="Y7">
        <v>75397.055848333315</v>
      </c>
      <c r="Z7">
        <v>72010.481666666688</v>
      </c>
      <c r="AA7">
        <v>92768.212916666642</v>
      </c>
      <c r="AB7">
        <v>71128.19816666664</v>
      </c>
      <c r="AC7">
        <v>99481.47966666671</v>
      </c>
      <c r="AD7">
        <v>69295.715716666673</v>
      </c>
      <c r="AE7">
        <v>74113.439729166654</v>
      </c>
      <c r="AF7">
        <v>78685.323965000032</v>
      </c>
      <c r="AG7">
        <v>95740.173166666704</v>
      </c>
      <c r="AH7">
        <v>82068.961706666712</v>
      </c>
      <c r="AI7">
        <v>71102.903354166643</v>
      </c>
      <c r="AJ7">
        <v>70524.833733333362</v>
      </c>
      <c r="AK7">
        <v>71280.691416666654</v>
      </c>
      <c r="AL7">
        <v>76233.763541666704</v>
      </c>
      <c r="AM7">
        <v>73969.410964166673</v>
      </c>
      <c r="AN7">
        <v>70418.583739166716</v>
      </c>
      <c r="AO7">
        <v>100671.408</v>
      </c>
      <c r="AP7">
        <v>72777.548777500022</v>
      </c>
      <c r="AQ7">
        <v>76568.688520000011</v>
      </c>
      <c r="AR7">
        <v>79079.156166666638</v>
      </c>
      <c r="AS7">
        <v>75856.648416666663</v>
      </c>
      <c r="AT7">
        <v>71099.348041666686</v>
      </c>
      <c r="AU7">
        <v>76879.131180000026</v>
      </c>
      <c r="AV7">
        <v>107140.56366666673</v>
      </c>
      <c r="AW7">
        <v>71751.919416666671</v>
      </c>
      <c r="AX7">
        <v>77151.960791666686</v>
      </c>
    </row>
    <row r="8" spans="1:50" x14ac:dyDescent="0.25">
      <c r="A8">
        <v>73573.728291666674</v>
      </c>
      <c r="B8">
        <v>75318.572540000037</v>
      </c>
      <c r="C8">
        <v>74554.889396666666</v>
      </c>
      <c r="D8">
        <v>70861.648916666687</v>
      </c>
      <c r="E8">
        <v>75759.698166666654</v>
      </c>
      <c r="F8">
        <v>72717.426729166691</v>
      </c>
      <c r="G8">
        <v>72336.593079999991</v>
      </c>
      <c r="H8">
        <v>70967.44865166668</v>
      </c>
      <c r="I8">
        <v>92129.384666666694</v>
      </c>
      <c r="J8">
        <v>73408.565521666664</v>
      </c>
      <c r="K8">
        <v>67984.416666666773</v>
      </c>
      <c r="L8">
        <v>108158.66399999996</v>
      </c>
      <c r="M8">
        <v>92792.155693333334</v>
      </c>
      <c r="N8">
        <v>101190.83691666668</v>
      </c>
      <c r="O8">
        <v>73159.969280000005</v>
      </c>
      <c r="P8">
        <v>74967.53191666666</v>
      </c>
      <c r="Q8">
        <v>66448.543920000026</v>
      </c>
      <c r="R8">
        <v>73908.490541666659</v>
      </c>
      <c r="S8">
        <v>75579.166666666701</v>
      </c>
      <c r="T8">
        <v>71321.615583333303</v>
      </c>
      <c r="U8">
        <v>92878.970479166717</v>
      </c>
      <c r="V8">
        <v>71903.114986666638</v>
      </c>
      <c r="W8">
        <v>73950.941274999976</v>
      </c>
      <c r="X8">
        <v>111396.20887000002</v>
      </c>
      <c r="Y8">
        <v>75397.055848333315</v>
      </c>
      <c r="Z8">
        <v>67786.394806666649</v>
      </c>
      <c r="AA8">
        <v>92768.212916666642</v>
      </c>
      <c r="AB8">
        <v>69098.666666666759</v>
      </c>
      <c r="AC8">
        <v>99481.47966666671</v>
      </c>
      <c r="AD8">
        <v>69087.494666666636</v>
      </c>
      <c r="AE8">
        <v>74113.439729166654</v>
      </c>
      <c r="AF8">
        <v>78685.323965000032</v>
      </c>
      <c r="AG8">
        <v>95740.173166666704</v>
      </c>
      <c r="AH8">
        <v>82068.961706666712</v>
      </c>
      <c r="AI8">
        <v>71102.903354166643</v>
      </c>
      <c r="AJ8">
        <v>70524.833733333362</v>
      </c>
      <c r="AK8">
        <v>71280.691416666654</v>
      </c>
      <c r="AL8">
        <v>71910.318541666667</v>
      </c>
      <c r="AM8">
        <v>73969.410964166673</v>
      </c>
      <c r="AN8">
        <v>70418.583739166716</v>
      </c>
      <c r="AO8">
        <v>100671.408</v>
      </c>
      <c r="AP8">
        <v>72777.548777500022</v>
      </c>
      <c r="AQ8">
        <v>76568.688520000011</v>
      </c>
      <c r="AR8">
        <v>73101.087791666665</v>
      </c>
      <c r="AS8">
        <v>74640.72629166668</v>
      </c>
      <c r="AT8">
        <v>71099.348041666686</v>
      </c>
      <c r="AU8">
        <v>76879.131180000026</v>
      </c>
      <c r="AV8">
        <v>91236.204166666721</v>
      </c>
      <c r="AW8">
        <v>71751.919416666671</v>
      </c>
      <c r="AX8">
        <v>77151.960791666686</v>
      </c>
    </row>
    <row r="9" spans="1:50" x14ac:dyDescent="0.25">
      <c r="A9">
        <v>73573.728291666674</v>
      </c>
      <c r="B9">
        <v>75318.572540000037</v>
      </c>
      <c r="C9">
        <v>74554.889396666666</v>
      </c>
      <c r="D9">
        <v>70861.648916666687</v>
      </c>
      <c r="E9">
        <v>74987.555416666655</v>
      </c>
      <c r="F9">
        <v>68930.181166666647</v>
      </c>
      <c r="G9">
        <v>72336.593079999991</v>
      </c>
      <c r="H9">
        <v>70967.44865166668</v>
      </c>
      <c r="I9">
        <v>92129.384666666694</v>
      </c>
      <c r="J9">
        <v>71970.740791666642</v>
      </c>
      <c r="K9">
        <v>67984.416666666773</v>
      </c>
      <c r="L9">
        <v>108158.66399999996</v>
      </c>
      <c r="M9">
        <v>92792.155693333334</v>
      </c>
      <c r="N9">
        <v>99937.166666666511</v>
      </c>
      <c r="O9">
        <v>73118.773639166655</v>
      </c>
      <c r="P9">
        <v>70923.773424166706</v>
      </c>
      <c r="Q9">
        <v>66448.543920000026</v>
      </c>
      <c r="R9">
        <v>71016.620833333334</v>
      </c>
      <c r="S9">
        <v>73217.26016749999</v>
      </c>
      <c r="T9">
        <v>71321.615583333303</v>
      </c>
      <c r="U9">
        <v>92878.970479166717</v>
      </c>
      <c r="V9">
        <v>71903.114986666638</v>
      </c>
      <c r="W9">
        <v>73950.941274999976</v>
      </c>
      <c r="X9">
        <v>111396.20887000002</v>
      </c>
      <c r="Y9">
        <v>75397.055848333315</v>
      </c>
      <c r="Z9">
        <v>67786.394806666649</v>
      </c>
      <c r="AA9">
        <v>92768.212916666642</v>
      </c>
      <c r="AB9">
        <v>69098.666666666759</v>
      </c>
      <c r="AC9">
        <v>97506.973229166688</v>
      </c>
      <c r="AD9">
        <v>69087.494666666636</v>
      </c>
      <c r="AE9">
        <v>73154.515966666644</v>
      </c>
      <c r="AF9">
        <v>78685.323965000032</v>
      </c>
      <c r="AG9">
        <v>95740.173166666704</v>
      </c>
      <c r="AH9">
        <v>82068.961706666712</v>
      </c>
      <c r="AI9">
        <v>70851.560416666616</v>
      </c>
      <c r="AJ9">
        <v>69316.541979166694</v>
      </c>
      <c r="AK9">
        <v>69870.960916666649</v>
      </c>
      <c r="AL9">
        <v>71910.318541666667</v>
      </c>
      <c r="AM9">
        <v>73969.410964166673</v>
      </c>
      <c r="AN9">
        <v>70418.583739166716</v>
      </c>
      <c r="AO9">
        <v>98006.187559999977</v>
      </c>
      <c r="AP9">
        <v>72777.548777500022</v>
      </c>
      <c r="AQ9">
        <v>75315.547179999994</v>
      </c>
      <c r="AR9">
        <v>73101.087791666665</v>
      </c>
      <c r="AS9">
        <v>71998.254033333316</v>
      </c>
      <c r="AT9">
        <v>71099.348041666686</v>
      </c>
      <c r="AU9">
        <v>76879.131180000026</v>
      </c>
      <c r="AV9">
        <v>91236.204166666721</v>
      </c>
      <c r="AW9">
        <v>71202.965416666659</v>
      </c>
      <c r="AX9">
        <v>77151.960791666686</v>
      </c>
    </row>
    <row r="10" spans="1:50" x14ac:dyDescent="0.25">
      <c r="A10">
        <v>73573.728291666674</v>
      </c>
      <c r="B10">
        <v>75318.572540000037</v>
      </c>
      <c r="C10">
        <v>74554.889396666666</v>
      </c>
      <c r="D10">
        <v>70861.648916666687</v>
      </c>
      <c r="E10">
        <v>71622.597809166691</v>
      </c>
      <c r="F10">
        <v>68930.181166666647</v>
      </c>
      <c r="G10">
        <v>72336.593079999991</v>
      </c>
      <c r="H10">
        <v>70967.44865166668</v>
      </c>
      <c r="I10">
        <v>92129.384666666694</v>
      </c>
      <c r="J10">
        <v>71970.740791666642</v>
      </c>
      <c r="K10">
        <v>67984.416666666773</v>
      </c>
      <c r="L10">
        <v>108158.66399999996</v>
      </c>
      <c r="M10">
        <v>92792.155693333334</v>
      </c>
      <c r="N10">
        <v>99189.688416666686</v>
      </c>
      <c r="O10">
        <v>71802.839746666665</v>
      </c>
      <c r="P10">
        <v>70923.773424166706</v>
      </c>
      <c r="Q10">
        <v>66448.543920000026</v>
      </c>
      <c r="R10">
        <v>71016.620833333334</v>
      </c>
      <c r="S10">
        <v>73217.26016749999</v>
      </c>
      <c r="T10">
        <v>73735.59583333334</v>
      </c>
      <c r="U10">
        <v>92878.970479166717</v>
      </c>
      <c r="V10">
        <v>71903.114986666638</v>
      </c>
      <c r="W10">
        <v>73950.941274999976</v>
      </c>
      <c r="X10">
        <v>105910.75866666662</v>
      </c>
      <c r="Y10">
        <v>73659.682449166648</v>
      </c>
      <c r="Z10">
        <v>67786.394806666649</v>
      </c>
      <c r="AA10">
        <v>92768.212916666642</v>
      </c>
      <c r="AB10">
        <v>69098.666666666759</v>
      </c>
      <c r="AC10">
        <v>97506.973229166688</v>
      </c>
      <c r="AD10">
        <v>69087.494666666636</v>
      </c>
      <c r="AE10">
        <v>73154.515966666644</v>
      </c>
      <c r="AF10">
        <v>78685.323965000032</v>
      </c>
      <c r="AG10">
        <v>95644.706541666645</v>
      </c>
      <c r="AH10">
        <v>77426.889541666678</v>
      </c>
      <c r="AI10">
        <v>70851.560416666616</v>
      </c>
      <c r="AJ10">
        <v>69316.541979166694</v>
      </c>
      <c r="AK10">
        <v>69870.960916666649</v>
      </c>
      <c r="AL10">
        <v>71910.318541666667</v>
      </c>
      <c r="AM10">
        <v>73969.410964166673</v>
      </c>
      <c r="AN10">
        <v>70418.583739166716</v>
      </c>
      <c r="AO10">
        <v>98006.187559999977</v>
      </c>
      <c r="AP10">
        <v>70237.841786666671</v>
      </c>
      <c r="AQ10">
        <v>75315.547179999994</v>
      </c>
      <c r="AR10">
        <v>72761.822666666703</v>
      </c>
      <c r="AS10">
        <v>71998.254033333316</v>
      </c>
      <c r="AT10">
        <v>71099.348041666686</v>
      </c>
      <c r="AU10">
        <v>73443.935041666686</v>
      </c>
      <c r="AV10">
        <v>81616.396638333332</v>
      </c>
      <c r="AW10">
        <v>71202.965416666659</v>
      </c>
      <c r="AX10">
        <v>74742.217666666649</v>
      </c>
    </row>
    <row r="11" spans="1:50" x14ac:dyDescent="0.25">
      <c r="A11">
        <v>73573.728291666674</v>
      </c>
      <c r="B11">
        <v>75318.572540000037</v>
      </c>
      <c r="C11">
        <v>74554.889396666666</v>
      </c>
      <c r="D11">
        <v>70861.648916666687</v>
      </c>
      <c r="E11">
        <v>65230.91666666681</v>
      </c>
      <c r="F11">
        <v>68930.181166666647</v>
      </c>
      <c r="G11">
        <v>72336.593079999991</v>
      </c>
      <c r="H11">
        <v>70967.44865166668</v>
      </c>
      <c r="I11">
        <v>92129.384666666694</v>
      </c>
      <c r="J11">
        <v>71970.740791666642</v>
      </c>
      <c r="K11">
        <v>67984.416666666773</v>
      </c>
      <c r="L11">
        <v>108158.66399999996</v>
      </c>
      <c r="M11">
        <v>92792.155693333334</v>
      </c>
      <c r="N11">
        <v>89821.62744833334</v>
      </c>
      <c r="O11">
        <v>70930.063999999998</v>
      </c>
      <c r="P11">
        <v>70923.773424166706</v>
      </c>
      <c r="Q11">
        <v>66448.543920000026</v>
      </c>
      <c r="R11">
        <v>71016.620833333334</v>
      </c>
      <c r="S11">
        <v>71393.452229166665</v>
      </c>
      <c r="T11">
        <v>73735.59583333334</v>
      </c>
      <c r="U11">
        <v>92878.970479166717</v>
      </c>
      <c r="V11">
        <v>71903.114986666638</v>
      </c>
      <c r="W11">
        <v>73950.941274999976</v>
      </c>
      <c r="X11">
        <v>105910.75866666662</v>
      </c>
      <c r="Y11">
        <v>73659.682449166648</v>
      </c>
      <c r="Z11">
        <v>67786.394806666649</v>
      </c>
      <c r="AA11">
        <v>92768.212916666642</v>
      </c>
      <c r="AB11">
        <v>69098.666666666759</v>
      </c>
      <c r="AC11">
        <v>97506.973229166688</v>
      </c>
      <c r="AD11">
        <v>69087.494666666636</v>
      </c>
      <c r="AE11">
        <v>73154.515966666644</v>
      </c>
      <c r="AF11">
        <v>77732.52079166664</v>
      </c>
      <c r="AG11">
        <v>90437.370980000007</v>
      </c>
      <c r="AH11">
        <v>77355.05760416665</v>
      </c>
      <c r="AI11">
        <v>70851.560416666616</v>
      </c>
      <c r="AJ11">
        <v>68560.666666666759</v>
      </c>
      <c r="AK11">
        <v>69870.960916666649</v>
      </c>
      <c r="AL11">
        <v>71910.318541666667</v>
      </c>
      <c r="AM11">
        <v>76024.891176666642</v>
      </c>
      <c r="AN11">
        <v>70418.583739166716</v>
      </c>
      <c r="AO11">
        <v>93108.016000000061</v>
      </c>
      <c r="AP11">
        <v>70237.841786666671</v>
      </c>
      <c r="AQ11">
        <v>71812.622416666651</v>
      </c>
      <c r="AR11">
        <v>72761.822666666703</v>
      </c>
      <c r="AS11">
        <v>71998.254033333316</v>
      </c>
      <c r="AT11">
        <v>71099.348041666686</v>
      </c>
      <c r="AU11">
        <v>73443.935041666686</v>
      </c>
      <c r="AV11">
        <v>81616.396638333332</v>
      </c>
      <c r="AW11">
        <v>71202.965416666659</v>
      </c>
      <c r="AX11">
        <v>74742.217666666649</v>
      </c>
    </row>
    <row r="12" spans="1:50" x14ac:dyDescent="0.25">
      <c r="A12">
        <v>74157.588719999942</v>
      </c>
      <c r="B12">
        <v>75416.320666666608</v>
      </c>
      <c r="C12">
        <v>75056.443104166683</v>
      </c>
      <c r="D12">
        <v>70861.648916666687</v>
      </c>
      <c r="E12">
        <v>65230.91666666681</v>
      </c>
      <c r="F12">
        <v>68930.181166666647</v>
      </c>
      <c r="G12">
        <v>71267.520040000047</v>
      </c>
      <c r="H12">
        <v>73920.254560000045</v>
      </c>
      <c r="I12">
        <v>91037.428416666677</v>
      </c>
      <c r="J12">
        <v>71970.740791666642</v>
      </c>
      <c r="K12">
        <v>67984.416666666773</v>
      </c>
      <c r="L12">
        <v>108158.66399999996</v>
      </c>
      <c r="M12">
        <v>92604.954421666669</v>
      </c>
      <c r="N12">
        <v>89780.409776666711</v>
      </c>
      <c r="O12">
        <v>70930.063999999998</v>
      </c>
      <c r="P12">
        <v>70923.773424166706</v>
      </c>
      <c r="Q12">
        <v>66448.543920000026</v>
      </c>
      <c r="R12">
        <v>71016.620833333334</v>
      </c>
      <c r="S12">
        <v>71393.452229166665</v>
      </c>
      <c r="T12">
        <v>73735.59583333334</v>
      </c>
      <c r="U12">
        <v>86330.24583333332</v>
      </c>
      <c r="V12">
        <v>71903.114986666638</v>
      </c>
      <c r="W12">
        <v>72653.168329999986</v>
      </c>
      <c r="X12">
        <v>105910.75866666662</v>
      </c>
      <c r="Y12">
        <v>73659.682449166648</v>
      </c>
      <c r="Z12">
        <v>67786.394806666649</v>
      </c>
      <c r="AA12">
        <v>91650.992416666661</v>
      </c>
      <c r="AB12">
        <v>69098.666666666759</v>
      </c>
      <c r="AC12">
        <v>97506.973229166688</v>
      </c>
      <c r="AD12">
        <v>66501.349333333361</v>
      </c>
      <c r="AE12">
        <v>73154.515966666644</v>
      </c>
      <c r="AF12">
        <v>77732.52079166664</v>
      </c>
      <c r="AG12">
        <v>90437.370980000007</v>
      </c>
      <c r="AH12">
        <v>73389.908541666679</v>
      </c>
      <c r="AI12">
        <v>70851.560416666616</v>
      </c>
      <c r="AJ12">
        <v>64955.666666666802</v>
      </c>
      <c r="AK12">
        <v>69870.960916666649</v>
      </c>
      <c r="AL12">
        <v>71910.318541666667</v>
      </c>
      <c r="AM12">
        <v>74554.638380000004</v>
      </c>
      <c r="AN12">
        <v>70418.583739166716</v>
      </c>
      <c r="AO12">
        <v>93108.016000000061</v>
      </c>
      <c r="AP12">
        <v>70237.841786666671</v>
      </c>
      <c r="AQ12">
        <v>71812.622416666651</v>
      </c>
      <c r="AR12">
        <v>72761.822666666703</v>
      </c>
      <c r="AS12">
        <v>71998.254033333316</v>
      </c>
      <c r="AT12">
        <v>72500.666666666715</v>
      </c>
      <c r="AU12">
        <v>73443.935041666686</v>
      </c>
      <c r="AV12">
        <v>81616.396638333332</v>
      </c>
      <c r="AW12">
        <v>71202.965416666659</v>
      </c>
      <c r="AX12">
        <v>74742.217666666649</v>
      </c>
    </row>
    <row r="13" spans="1:50" x14ac:dyDescent="0.25">
      <c r="A13">
        <v>70562.028916666721</v>
      </c>
      <c r="B13">
        <v>73077.803166666665</v>
      </c>
      <c r="C13">
        <v>71362.073666666663</v>
      </c>
      <c r="D13">
        <v>70861.648916666687</v>
      </c>
      <c r="E13">
        <v>65230.91666666681</v>
      </c>
      <c r="F13">
        <v>68930.181166666647</v>
      </c>
      <c r="G13">
        <v>71267.520040000047</v>
      </c>
      <c r="H13">
        <v>73920.254560000045</v>
      </c>
      <c r="I13">
        <v>89780.26979166668</v>
      </c>
      <c r="J13">
        <v>71970.740791666642</v>
      </c>
      <c r="K13">
        <v>72048.961616666653</v>
      </c>
      <c r="L13">
        <v>106989.70538666673</v>
      </c>
      <c r="M13">
        <v>83171.760961666674</v>
      </c>
      <c r="N13">
        <v>86191.916666666613</v>
      </c>
      <c r="O13">
        <v>70930.063999999998</v>
      </c>
      <c r="P13">
        <v>70923.773424166706</v>
      </c>
      <c r="Q13">
        <v>66386.833338333337</v>
      </c>
      <c r="R13">
        <v>69358.954166666677</v>
      </c>
      <c r="S13">
        <v>71393.452229166665</v>
      </c>
      <c r="T13">
        <v>73735.59583333334</v>
      </c>
      <c r="U13">
        <v>86330.24583333332</v>
      </c>
      <c r="V13">
        <v>71903.114986666638</v>
      </c>
      <c r="W13">
        <v>72653.168329999986</v>
      </c>
      <c r="X13">
        <v>87973.32187499998</v>
      </c>
      <c r="Y13">
        <v>73659.682449166648</v>
      </c>
      <c r="Z13">
        <v>67786.394806666649</v>
      </c>
      <c r="AA13">
        <v>91650.992416666661</v>
      </c>
      <c r="AB13">
        <v>70749.84252999998</v>
      </c>
      <c r="AC13">
        <v>97506.973229166688</v>
      </c>
      <c r="AD13">
        <v>66501.349333333361</v>
      </c>
      <c r="AE13">
        <v>71894.959999999963</v>
      </c>
      <c r="AF13">
        <v>77732.52079166664</v>
      </c>
      <c r="AG13">
        <v>90437.370980000007</v>
      </c>
      <c r="AH13">
        <v>73389.908541666679</v>
      </c>
      <c r="AI13">
        <v>69204.408333333326</v>
      </c>
      <c r="AJ13">
        <v>64955.666666666802</v>
      </c>
      <c r="AK13">
        <v>69870.960916666649</v>
      </c>
      <c r="AL13">
        <v>74336.190291666659</v>
      </c>
      <c r="AM13">
        <v>74554.638380000004</v>
      </c>
      <c r="AN13">
        <v>72518.968266666678</v>
      </c>
      <c r="AO13">
        <v>93054.358879999971</v>
      </c>
      <c r="AP13">
        <v>70237.841786666671</v>
      </c>
      <c r="AQ13">
        <v>71812.622416666651</v>
      </c>
      <c r="AR13">
        <v>72761.822666666703</v>
      </c>
      <c r="AS13">
        <v>69764.880979166643</v>
      </c>
      <c r="AT13">
        <v>72500.666666666715</v>
      </c>
      <c r="AU13">
        <v>72017.483104166662</v>
      </c>
      <c r="AV13">
        <v>81616.396638333332</v>
      </c>
      <c r="AW13">
        <v>70909.840416666644</v>
      </c>
      <c r="AX13">
        <v>74742.217666666649</v>
      </c>
    </row>
    <row r="14" spans="1:50" x14ac:dyDescent="0.25">
      <c r="A14">
        <v>70562.028916666721</v>
      </c>
      <c r="B14">
        <v>73077.803166666665</v>
      </c>
      <c r="C14">
        <v>71362.073666666663</v>
      </c>
      <c r="D14">
        <v>70861.648916666687</v>
      </c>
      <c r="E14">
        <v>65230.91666666681</v>
      </c>
      <c r="F14">
        <v>68886.22752</v>
      </c>
      <c r="G14">
        <v>71267.520040000047</v>
      </c>
      <c r="H14">
        <v>73734.358333333352</v>
      </c>
      <c r="I14">
        <v>89780.26979166668</v>
      </c>
      <c r="J14">
        <v>74734.933706666649</v>
      </c>
      <c r="K14">
        <v>71367.416666666744</v>
      </c>
      <c r="L14">
        <v>106989.70538666673</v>
      </c>
      <c r="M14">
        <v>83171.760961666674</v>
      </c>
      <c r="N14">
        <v>80866.122541666686</v>
      </c>
      <c r="O14">
        <v>70930.063999999998</v>
      </c>
      <c r="P14">
        <v>74445.010049999997</v>
      </c>
      <c r="Q14">
        <v>65656.745426666646</v>
      </c>
      <c r="R14">
        <v>69358.954166666677</v>
      </c>
      <c r="S14">
        <v>68618.154250000007</v>
      </c>
      <c r="T14">
        <v>73584.285937499997</v>
      </c>
      <c r="U14">
        <v>86330.24583333332</v>
      </c>
      <c r="V14">
        <v>71903.114986666638</v>
      </c>
      <c r="W14">
        <v>72653.168329999986</v>
      </c>
      <c r="X14">
        <v>87973.32187499998</v>
      </c>
      <c r="Y14">
        <v>73659.682449166648</v>
      </c>
      <c r="Z14">
        <v>67786.394806666649</v>
      </c>
      <c r="AA14">
        <v>89538.826559999987</v>
      </c>
      <c r="AB14">
        <v>70749.84252999998</v>
      </c>
      <c r="AC14">
        <v>97659.93704166665</v>
      </c>
      <c r="AD14">
        <v>66501.349333333361</v>
      </c>
      <c r="AE14">
        <v>71894.959999999963</v>
      </c>
      <c r="AF14">
        <v>72562.166666666715</v>
      </c>
      <c r="AG14">
        <v>89789.034416666662</v>
      </c>
      <c r="AH14">
        <v>70746.823360000024</v>
      </c>
      <c r="AI14">
        <v>69204.408333333326</v>
      </c>
      <c r="AJ14">
        <v>64955.666666666802</v>
      </c>
      <c r="AK14">
        <v>69870.960916666649</v>
      </c>
      <c r="AL14">
        <v>74336.190291666659</v>
      </c>
      <c r="AM14">
        <v>73202.966346666697</v>
      </c>
      <c r="AN14">
        <v>72518.968266666678</v>
      </c>
      <c r="AO14">
        <v>93054.358879999971</v>
      </c>
      <c r="AP14">
        <v>70237.841786666671</v>
      </c>
      <c r="AQ14">
        <v>71812.622416666651</v>
      </c>
      <c r="AR14">
        <v>71217.68653166671</v>
      </c>
      <c r="AS14">
        <v>69764.880979166643</v>
      </c>
      <c r="AT14">
        <v>72500.666666666715</v>
      </c>
      <c r="AU14">
        <v>72017.483104166662</v>
      </c>
      <c r="AV14">
        <v>81616.396638333332</v>
      </c>
      <c r="AW14">
        <v>70909.840416666644</v>
      </c>
      <c r="AX14">
        <v>74742.217666666649</v>
      </c>
    </row>
    <row r="15" spans="1:50" x14ac:dyDescent="0.25">
      <c r="A15">
        <v>70562.028916666721</v>
      </c>
      <c r="B15">
        <v>72929.027416666664</v>
      </c>
      <c r="C15">
        <v>71362.073666666663</v>
      </c>
      <c r="D15">
        <v>71072.339666666667</v>
      </c>
      <c r="E15">
        <v>65230.91666666681</v>
      </c>
      <c r="F15">
        <v>68886.22752</v>
      </c>
      <c r="G15">
        <v>71267.520040000047</v>
      </c>
      <c r="H15">
        <v>73270.76691666666</v>
      </c>
      <c r="I15">
        <v>89780.26979166668</v>
      </c>
      <c r="J15">
        <v>72227.738506666647</v>
      </c>
      <c r="K15">
        <v>71367.416666666744</v>
      </c>
      <c r="L15">
        <v>106989.70538666673</v>
      </c>
      <c r="M15">
        <v>81595.407699166637</v>
      </c>
      <c r="N15">
        <v>77415.806026666643</v>
      </c>
      <c r="O15">
        <v>70930.063999999998</v>
      </c>
      <c r="P15">
        <v>74445.010049999997</v>
      </c>
      <c r="Q15">
        <v>65656.745426666646</v>
      </c>
      <c r="R15">
        <v>68559.141666666663</v>
      </c>
      <c r="S15">
        <v>68618.154250000007</v>
      </c>
      <c r="T15">
        <v>73125.786559999993</v>
      </c>
      <c r="U15">
        <v>88971.189541666696</v>
      </c>
      <c r="V15">
        <v>71903.114986666638</v>
      </c>
      <c r="W15">
        <v>72653.168329999986</v>
      </c>
      <c r="X15">
        <v>84282.679946666671</v>
      </c>
      <c r="Y15">
        <v>73659.682449166648</v>
      </c>
      <c r="Z15">
        <v>70355.622196666678</v>
      </c>
      <c r="AA15">
        <v>89538.826559999987</v>
      </c>
      <c r="AB15">
        <v>70749.84252999998</v>
      </c>
      <c r="AC15">
        <v>100256.5587916667</v>
      </c>
      <c r="AD15">
        <v>66501.349333333361</v>
      </c>
      <c r="AE15">
        <v>71894.959999999963</v>
      </c>
      <c r="AF15">
        <v>72562.166666666715</v>
      </c>
      <c r="AG15">
        <v>89789.034416666662</v>
      </c>
      <c r="AH15">
        <v>70746.823360000024</v>
      </c>
      <c r="AI15">
        <v>69204.408333333326</v>
      </c>
      <c r="AJ15">
        <v>64955.666666666802</v>
      </c>
      <c r="AK15">
        <v>74045.933459999971</v>
      </c>
      <c r="AL15">
        <v>74906.719839999991</v>
      </c>
      <c r="AM15">
        <v>73202.966346666697</v>
      </c>
      <c r="AN15">
        <v>72518.968266666678</v>
      </c>
      <c r="AO15">
        <v>92572.728266666629</v>
      </c>
      <c r="AP15">
        <v>70237.841786666671</v>
      </c>
      <c r="AQ15">
        <v>71812.622416666651</v>
      </c>
      <c r="AR15">
        <v>71217.68653166671</v>
      </c>
      <c r="AS15">
        <v>69764.880979166643</v>
      </c>
      <c r="AT15">
        <v>68153.212666666688</v>
      </c>
      <c r="AU15">
        <v>72017.483104166662</v>
      </c>
      <c r="AV15">
        <v>81616.396638333332</v>
      </c>
      <c r="AW15">
        <v>70909.840416666644</v>
      </c>
      <c r="AX15">
        <v>72625.571666666685</v>
      </c>
    </row>
    <row r="16" spans="1:50" x14ac:dyDescent="0.25">
      <c r="A16">
        <v>70562.028916666721</v>
      </c>
      <c r="B16">
        <v>72929.027416666664</v>
      </c>
      <c r="C16">
        <v>71362.073666666663</v>
      </c>
      <c r="D16">
        <v>71072.339666666667</v>
      </c>
      <c r="E16">
        <v>65230.91666666681</v>
      </c>
      <c r="F16">
        <v>68886.22752</v>
      </c>
      <c r="G16">
        <v>71267.520040000047</v>
      </c>
      <c r="H16">
        <v>68773.777456666649</v>
      </c>
      <c r="I16">
        <v>89780.26979166668</v>
      </c>
      <c r="J16">
        <v>72227.738506666647</v>
      </c>
      <c r="K16">
        <v>71367.416666666744</v>
      </c>
      <c r="L16">
        <v>106989.70538666673</v>
      </c>
      <c r="M16">
        <v>79571.863166666662</v>
      </c>
      <c r="N16">
        <v>70895.093626666698</v>
      </c>
      <c r="O16">
        <v>71247.24026666666</v>
      </c>
      <c r="P16">
        <v>72810.807429999986</v>
      </c>
      <c r="Q16">
        <v>65656.745426666646</v>
      </c>
      <c r="R16">
        <v>68559.141666666663</v>
      </c>
      <c r="S16">
        <v>68618.154250000007</v>
      </c>
      <c r="T16">
        <v>73125.786559999993</v>
      </c>
      <c r="U16">
        <v>87644.624416666702</v>
      </c>
      <c r="V16">
        <v>71961.416666666642</v>
      </c>
      <c r="W16">
        <v>72653.168329999986</v>
      </c>
      <c r="X16">
        <v>83581.650319999986</v>
      </c>
      <c r="Y16">
        <v>71218.821791666662</v>
      </c>
      <c r="Z16">
        <v>71518.703963333319</v>
      </c>
      <c r="AA16">
        <v>89538.826559999987</v>
      </c>
      <c r="AB16">
        <v>66991.717666666649</v>
      </c>
      <c r="AC16">
        <v>100256.5587916667</v>
      </c>
      <c r="AD16">
        <v>66501.349333333361</v>
      </c>
      <c r="AE16">
        <v>71773.36844000002</v>
      </c>
      <c r="AF16">
        <v>72562.166666666715</v>
      </c>
      <c r="AG16">
        <v>88443.683916666705</v>
      </c>
      <c r="AH16">
        <v>70746.823360000024</v>
      </c>
      <c r="AI16">
        <v>69204.408333333326</v>
      </c>
      <c r="AJ16">
        <v>64955.666666666802</v>
      </c>
      <c r="AK16">
        <v>74045.933459999971</v>
      </c>
      <c r="AL16">
        <v>70159.90466499998</v>
      </c>
      <c r="AM16">
        <v>73202.966346666697</v>
      </c>
      <c r="AN16">
        <v>72518.968266666678</v>
      </c>
      <c r="AO16">
        <v>87289.254754166672</v>
      </c>
      <c r="AP16">
        <v>70237.841786666671</v>
      </c>
      <c r="AQ16">
        <v>71812.622416666651</v>
      </c>
      <c r="AR16">
        <v>71217.68653166671</v>
      </c>
      <c r="AS16">
        <v>69764.880979166643</v>
      </c>
      <c r="AT16">
        <v>68153.212666666688</v>
      </c>
      <c r="AU16">
        <v>72017.483104166662</v>
      </c>
      <c r="AV16">
        <v>83256.648935000005</v>
      </c>
      <c r="AW16">
        <v>69240.403041666665</v>
      </c>
      <c r="AX16">
        <v>72625.571666666685</v>
      </c>
    </row>
    <row r="17" spans="1:50" x14ac:dyDescent="0.25">
      <c r="A17">
        <v>70562.028916666721</v>
      </c>
      <c r="B17">
        <v>70339.636546666661</v>
      </c>
      <c r="C17">
        <v>69253.741791666675</v>
      </c>
      <c r="D17">
        <v>72500.32769666666</v>
      </c>
      <c r="E17">
        <v>66973.916666666788</v>
      </c>
      <c r="F17">
        <v>68886.22752</v>
      </c>
      <c r="G17">
        <v>71194.712499999965</v>
      </c>
      <c r="H17">
        <v>68773.777456666649</v>
      </c>
      <c r="I17">
        <v>79839.143791666676</v>
      </c>
      <c r="J17">
        <v>72227.738506666647</v>
      </c>
      <c r="K17">
        <v>70161.449046666618</v>
      </c>
      <c r="L17">
        <v>106989.70538666673</v>
      </c>
      <c r="M17">
        <v>79203.421250000029</v>
      </c>
      <c r="N17">
        <v>70895.093626666698</v>
      </c>
      <c r="O17">
        <v>71247.24026666666</v>
      </c>
      <c r="P17">
        <v>72810.807429999986</v>
      </c>
      <c r="Q17">
        <v>65656.745426666646</v>
      </c>
      <c r="R17">
        <v>68559.141666666663</v>
      </c>
      <c r="S17">
        <v>68618.154250000007</v>
      </c>
      <c r="T17">
        <v>73125.786559999993</v>
      </c>
      <c r="U17">
        <v>85179.714719999931</v>
      </c>
      <c r="V17">
        <v>71961.416666666642</v>
      </c>
      <c r="W17">
        <v>71166.050289999985</v>
      </c>
      <c r="X17">
        <v>73565.84839166663</v>
      </c>
      <c r="Y17">
        <v>71218.821791666662</v>
      </c>
      <c r="Z17">
        <v>72514.141791666654</v>
      </c>
      <c r="AA17">
        <v>89538.826559999987</v>
      </c>
      <c r="AB17">
        <v>66991.717666666649</v>
      </c>
      <c r="AC17">
        <v>88776.42018666667</v>
      </c>
      <c r="AD17">
        <v>66708.098541666652</v>
      </c>
      <c r="AE17">
        <v>71773.36844000002</v>
      </c>
      <c r="AF17">
        <v>70817.145846666652</v>
      </c>
      <c r="AG17">
        <v>84273.882812500015</v>
      </c>
      <c r="AH17">
        <v>70746.823360000024</v>
      </c>
      <c r="AI17">
        <v>69204.408333333326</v>
      </c>
      <c r="AJ17">
        <v>64955.666666666802</v>
      </c>
      <c r="AK17">
        <v>70629.357574999987</v>
      </c>
      <c r="AL17">
        <v>70159.90466499998</v>
      </c>
      <c r="AM17">
        <v>73202.966346666697</v>
      </c>
      <c r="AN17">
        <v>65994.779406666668</v>
      </c>
      <c r="AO17">
        <v>81202.734791666662</v>
      </c>
      <c r="AP17">
        <v>72985.202479166663</v>
      </c>
      <c r="AQ17">
        <v>71812.622416666651</v>
      </c>
      <c r="AR17">
        <v>71217.68653166671</v>
      </c>
      <c r="AS17">
        <v>67108.921283333344</v>
      </c>
      <c r="AT17">
        <v>68153.212666666688</v>
      </c>
      <c r="AU17">
        <v>72017.483104166662</v>
      </c>
      <c r="AV17">
        <v>76095.132229166702</v>
      </c>
      <c r="AW17">
        <v>69240.403041666665</v>
      </c>
      <c r="AX17">
        <v>72625.571666666685</v>
      </c>
    </row>
    <row r="18" spans="1:50" x14ac:dyDescent="0.25">
      <c r="A18">
        <v>70562.028916666721</v>
      </c>
      <c r="B18">
        <v>70339.636546666661</v>
      </c>
      <c r="C18">
        <v>69253.741791666675</v>
      </c>
      <c r="D18">
        <v>72500.32769666666</v>
      </c>
      <c r="E18">
        <v>70213.924576666701</v>
      </c>
      <c r="F18">
        <v>68886.22752</v>
      </c>
      <c r="G18">
        <v>71194.712499999965</v>
      </c>
      <c r="H18">
        <v>68773.777456666649</v>
      </c>
      <c r="I18">
        <v>76412.421604166724</v>
      </c>
      <c r="J18">
        <v>72227.738506666647</v>
      </c>
      <c r="K18">
        <v>70161.449046666618</v>
      </c>
      <c r="L18">
        <v>103948.07291666666</v>
      </c>
      <c r="M18">
        <v>75576.662870000015</v>
      </c>
      <c r="N18">
        <v>70895.093626666698</v>
      </c>
      <c r="O18">
        <v>71247.24026666666</v>
      </c>
      <c r="P18">
        <v>72810.807429999986</v>
      </c>
      <c r="Q18">
        <v>64010.054288333304</v>
      </c>
      <c r="R18">
        <v>68559.141666666663</v>
      </c>
      <c r="S18">
        <v>65154.659249999982</v>
      </c>
      <c r="T18">
        <v>71201.229291666677</v>
      </c>
      <c r="U18">
        <v>83068.338854166665</v>
      </c>
      <c r="V18">
        <v>69571.433666666722</v>
      </c>
      <c r="W18">
        <v>69540.746506666648</v>
      </c>
      <c r="X18">
        <v>73565.84839166663</v>
      </c>
      <c r="Y18">
        <v>71218.821791666662</v>
      </c>
      <c r="Z18">
        <v>72514.141791666654</v>
      </c>
      <c r="AA18">
        <v>85027.916666666599</v>
      </c>
      <c r="AB18">
        <v>66991.717666666649</v>
      </c>
      <c r="AC18">
        <v>88218.437791666656</v>
      </c>
      <c r="AD18">
        <v>66708.098541666652</v>
      </c>
      <c r="AE18">
        <v>71773.36844000002</v>
      </c>
      <c r="AF18">
        <v>70817.145846666652</v>
      </c>
      <c r="AG18">
        <v>72590.374416666673</v>
      </c>
      <c r="AH18">
        <v>70746.823360000024</v>
      </c>
      <c r="AI18">
        <v>69204.408333333326</v>
      </c>
      <c r="AJ18">
        <v>65251.363727500022</v>
      </c>
      <c r="AK18">
        <v>70629.357574999987</v>
      </c>
      <c r="AL18">
        <v>70159.90466499998</v>
      </c>
      <c r="AM18">
        <v>73202.966346666697</v>
      </c>
      <c r="AN18">
        <v>65994.779406666668</v>
      </c>
      <c r="AO18">
        <v>78879.308666666679</v>
      </c>
      <c r="AP18">
        <v>69511.202104166689</v>
      </c>
      <c r="AQ18">
        <v>72289.017166666687</v>
      </c>
      <c r="AR18">
        <v>66157.494541666674</v>
      </c>
      <c r="AS18">
        <v>67108.921283333344</v>
      </c>
      <c r="AT18">
        <v>68153.212666666688</v>
      </c>
      <c r="AU18">
        <v>72017.483104166662</v>
      </c>
      <c r="AV18">
        <v>75193.959916666645</v>
      </c>
      <c r="AW18">
        <v>69240.403041666665</v>
      </c>
      <c r="AX18">
        <v>72625.571666666685</v>
      </c>
    </row>
    <row r="19" spans="1:50" x14ac:dyDescent="0.25">
      <c r="A19">
        <v>70562.028916666721</v>
      </c>
      <c r="B19">
        <v>70339.636546666661</v>
      </c>
      <c r="C19">
        <v>69253.741791666675</v>
      </c>
      <c r="D19">
        <v>72500.32769666666</v>
      </c>
      <c r="E19">
        <v>70213.924576666701</v>
      </c>
      <c r="F19">
        <v>68886.22752</v>
      </c>
      <c r="G19">
        <v>71194.712499999965</v>
      </c>
      <c r="H19">
        <v>66785.120291666681</v>
      </c>
      <c r="I19">
        <v>75658.073120000001</v>
      </c>
      <c r="J19">
        <v>70616.685416666689</v>
      </c>
      <c r="K19">
        <v>70113.166666666744</v>
      </c>
      <c r="L19">
        <v>74872.795462499969</v>
      </c>
      <c r="M19">
        <v>75576.662870000015</v>
      </c>
      <c r="N19">
        <v>68417.880677500027</v>
      </c>
      <c r="O19">
        <v>69010.262032500032</v>
      </c>
      <c r="P19">
        <v>72810.807429999986</v>
      </c>
      <c r="Q19">
        <v>64010.054288333304</v>
      </c>
      <c r="R19">
        <v>68559.141666666663</v>
      </c>
      <c r="S19">
        <v>65154.659249999982</v>
      </c>
      <c r="T19">
        <v>71201.229291666677</v>
      </c>
      <c r="U19">
        <v>79498.31216666667</v>
      </c>
      <c r="V19">
        <v>68526.562354166657</v>
      </c>
      <c r="W19">
        <v>69540.746506666648</v>
      </c>
      <c r="X19">
        <v>73083.701104166699</v>
      </c>
      <c r="Y19">
        <v>71218.821791666662</v>
      </c>
      <c r="Z19">
        <v>65723.526537499987</v>
      </c>
      <c r="AA19">
        <v>79896.168750000041</v>
      </c>
      <c r="AB19">
        <v>66991.717666666649</v>
      </c>
      <c r="AC19">
        <v>81336.062979166687</v>
      </c>
      <c r="AD19">
        <v>66708.098541666652</v>
      </c>
      <c r="AE19">
        <v>71773.36844000002</v>
      </c>
      <c r="AF19">
        <v>70817.145846666652</v>
      </c>
      <c r="AG19">
        <v>72590.374416666673</v>
      </c>
      <c r="AH19">
        <v>68449.666666666773</v>
      </c>
      <c r="AI19">
        <v>69204.408333333326</v>
      </c>
      <c r="AJ19">
        <v>63942.166666666802</v>
      </c>
      <c r="AK19">
        <v>69474.927541666664</v>
      </c>
      <c r="AL19">
        <v>67258.95829166664</v>
      </c>
      <c r="AM19">
        <v>73202.966346666697</v>
      </c>
      <c r="AN19">
        <v>65994.779406666668</v>
      </c>
      <c r="AO19">
        <v>78032.167121666629</v>
      </c>
      <c r="AP19">
        <v>69511.202104166689</v>
      </c>
      <c r="AQ19">
        <v>72289.017166666687</v>
      </c>
      <c r="AR19">
        <v>66157.494541666674</v>
      </c>
      <c r="AS19">
        <v>67108.921283333344</v>
      </c>
      <c r="AT19">
        <v>68153.212666666688</v>
      </c>
      <c r="AU19">
        <v>73515.659229166631</v>
      </c>
      <c r="AV19">
        <v>75046.726158333346</v>
      </c>
      <c r="AW19">
        <v>69240.403041666665</v>
      </c>
      <c r="AX19">
        <v>72625.571666666685</v>
      </c>
    </row>
    <row r="20" spans="1:50" x14ac:dyDescent="0.25">
      <c r="A20">
        <v>70562.028916666721</v>
      </c>
      <c r="B20">
        <v>68201.944916666645</v>
      </c>
      <c r="C20">
        <v>69253.741791666675</v>
      </c>
      <c r="D20">
        <v>72500.32769666666</v>
      </c>
      <c r="E20">
        <v>70213.924576666701</v>
      </c>
      <c r="F20">
        <v>68886.22752</v>
      </c>
      <c r="G20">
        <v>71194.712499999965</v>
      </c>
      <c r="H20">
        <v>66785.120291666681</v>
      </c>
      <c r="I20">
        <v>74065.88007500011</v>
      </c>
      <c r="J20">
        <v>70616.685416666689</v>
      </c>
      <c r="K20">
        <v>70113.166666666744</v>
      </c>
      <c r="L20">
        <v>74872.795462499969</v>
      </c>
      <c r="M20">
        <v>75092.955379166626</v>
      </c>
      <c r="N20">
        <v>68417.880677500027</v>
      </c>
      <c r="O20">
        <v>69010.262032500032</v>
      </c>
      <c r="P20">
        <v>71739.536064166678</v>
      </c>
      <c r="Q20">
        <v>64010.054288333304</v>
      </c>
      <c r="R20">
        <v>68559.141666666663</v>
      </c>
      <c r="S20">
        <v>65154.659249999982</v>
      </c>
      <c r="T20">
        <v>71201.229291666677</v>
      </c>
      <c r="U20">
        <v>79498.31216666667</v>
      </c>
      <c r="V20">
        <v>68526.562354166657</v>
      </c>
      <c r="W20">
        <v>69540.746506666648</v>
      </c>
      <c r="X20">
        <v>73083.701104166699</v>
      </c>
      <c r="Y20">
        <v>71218.821791666662</v>
      </c>
      <c r="Z20">
        <v>65723.526537499987</v>
      </c>
      <c r="AA20">
        <v>75825.542854166677</v>
      </c>
      <c r="AB20">
        <v>66991.717666666649</v>
      </c>
      <c r="AC20">
        <v>79306.401791666649</v>
      </c>
      <c r="AD20">
        <v>67363.56200000002</v>
      </c>
      <c r="AE20">
        <v>68632.358151666631</v>
      </c>
      <c r="AF20">
        <v>70817.145846666652</v>
      </c>
      <c r="AG20">
        <v>72590.374416666673</v>
      </c>
      <c r="AH20">
        <v>68449.666666666773</v>
      </c>
      <c r="AI20">
        <v>69204.408333333326</v>
      </c>
      <c r="AJ20">
        <v>62077.916666666795</v>
      </c>
      <c r="AK20">
        <v>69474.927541666664</v>
      </c>
      <c r="AL20">
        <v>67258.95829166664</v>
      </c>
      <c r="AM20">
        <v>73202.966346666697</v>
      </c>
      <c r="AN20">
        <v>65994.779406666668</v>
      </c>
      <c r="AO20">
        <v>78032.167121666629</v>
      </c>
      <c r="AP20">
        <v>68122.936104166656</v>
      </c>
      <c r="AQ20">
        <v>72289.017166666687</v>
      </c>
      <c r="AR20">
        <v>66157.494541666674</v>
      </c>
      <c r="AS20">
        <v>67108.921283333344</v>
      </c>
      <c r="AT20">
        <v>68153.212666666688</v>
      </c>
      <c r="AU20">
        <v>73515.659229166631</v>
      </c>
      <c r="AV20">
        <v>75046.726158333346</v>
      </c>
      <c r="AW20">
        <v>69240.403041666665</v>
      </c>
      <c r="AX20">
        <v>70115.594026666658</v>
      </c>
    </row>
    <row r="21" spans="1:50" x14ac:dyDescent="0.25">
      <c r="A21">
        <v>70562.028916666721</v>
      </c>
      <c r="B21">
        <v>68201.944916666645</v>
      </c>
      <c r="C21">
        <v>69253.741791666675</v>
      </c>
      <c r="D21">
        <v>67634.492776666695</v>
      </c>
      <c r="E21">
        <v>70213.924576666701</v>
      </c>
      <c r="F21">
        <v>68886.22752</v>
      </c>
      <c r="G21">
        <v>71194.712499999965</v>
      </c>
      <c r="H21">
        <v>66785.120291666681</v>
      </c>
      <c r="I21">
        <v>74065.88007500011</v>
      </c>
      <c r="J21">
        <v>70616.685416666689</v>
      </c>
      <c r="K21">
        <v>70113.166666666744</v>
      </c>
      <c r="L21">
        <v>74707.157229166696</v>
      </c>
      <c r="M21">
        <v>75092.955379166626</v>
      </c>
      <c r="N21">
        <v>68417.880677500027</v>
      </c>
      <c r="O21">
        <v>69010.262032500032</v>
      </c>
      <c r="P21">
        <v>71739.536064166678</v>
      </c>
      <c r="Q21">
        <v>64010.054288333304</v>
      </c>
      <c r="R21">
        <v>70823.270716666666</v>
      </c>
      <c r="S21">
        <v>65154.659249999982</v>
      </c>
      <c r="T21">
        <v>71201.229291666677</v>
      </c>
      <c r="U21">
        <v>79498.31216666667</v>
      </c>
      <c r="V21">
        <v>68526.562354166657</v>
      </c>
      <c r="W21">
        <v>69540.746506666648</v>
      </c>
      <c r="X21">
        <v>73083.701104166699</v>
      </c>
      <c r="Y21">
        <v>68891.509680000003</v>
      </c>
      <c r="Z21">
        <v>65723.526537499987</v>
      </c>
      <c r="AA21">
        <v>67172.153354166701</v>
      </c>
      <c r="AB21">
        <v>69190.704000000012</v>
      </c>
      <c r="AC21">
        <v>78107.017791666687</v>
      </c>
      <c r="AD21">
        <v>67363.56200000002</v>
      </c>
      <c r="AE21">
        <v>68632.358151666631</v>
      </c>
      <c r="AF21">
        <v>70817.145846666652</v>
      </c>
      <c r="AG21">
        <v>72590.374416666673</v>
      </c>
      <c r="AH21">
        <v>68449.666666666773</v>
      </c>
      <c r="AI21">
        <v>71878.151209999982</v>
      </c>
      <c r="AJ21">
        <v>62077.916666666795</v>
      </c>
      <c r="AK21">
        <v>69474.927541666664</v>
      </c>
      <c r="AL21">
        <v>67258.95829166664</v>
      </c>
      <c r="AM21">
        <v>72624.184166666688</v>
      </c>
      <c r="AN21">
        <v>65994.779406666668</v>
      </c>
      <c r="AO21">
        <v>78032.167121666629</v>
      </c>
      <c r="AP21">
        <v>68122.936104166656</v>
      </c>
      <c r="AQ21">
        <v>72289.017166666687</v>
      </c>
      <c r="AR21">
        <v>66157.494541666674</v>
      </c>
      <c r="AS21">
        <v>67108.921283333344</v>
      </c>
      <c r="AT21">
        <v>68153.212666666688</v>
      </c>
      <c r="AU21">
        <v>73515.659229166631</v>
      </c>
      <c r="AV21">
        <v>72103.662879166644</v>
      </c>
      <c r="AW21">
        <v>69240.403041666665</v>
      </c>
      <c r="AX21">
        <v>70115.594026666658</v>
      </c>
    </row>
    <row r="22" spans="1:50" x14ac:dyDescent="0.25">
      <c r="A22">
        <v>71103.14191666666</v>
      </c>
      <c r="B22">
        <v>68201.944916666645</v>
      </c>
      <c r="C22">
        <v>69253.741791666675</v>
      </c>
      <c r="D22">
        <v>67634.492776666695</v>
      </c>
      <c r="E22">
        <v>70213.924576666701</v>
      </c>
      <c r="F22">
        <v>70195.911686666674</v>
      </c>
      <c r="G22">
        <v>68787.443078333308</v>
      </c>
      <c r="H22">
        <v>66785.120291666681</v>
      </c>
      <c r="I22">
        <v>74065.88007500011</v>
      </c>
      <c r="J22">
        <v>70616.685416666689</v>
      </c>
      <c r="K22">
        <v>70113.166666666744</v>
      </c>
      <c r="L22">
        <v>74596.629291666672</v>
      </c>
      <c r="M22">
        <v>72967.959809999986</v>
      </c>
      <c r="N22">
        <v>68417.880677500027</v>
      </c>
      <c r="O22">
        <v>69010.262032500032</v>
      </c>
      <c r="P22">
        <v>71739.536064166678</v>
      </c>
      <c r="Q22">
        <v>64010.054288333304</v>
      </c>
      <c r="R22">
        <v>70823.270716666666</v>
      </c>
      <c r="S22">
        <v>65154.659249999982</v>
      </c>
      <c r="T22">
        <v>71201.229291666677</v>
      </c>
      <c r="U22">
        <v>79498.31216666667</v>
      </c>
      <c r="V22">
        <v>67439.134547499998</v>
      </c>
      <c r="W22">
        <v>69540.746506666648</v>
      </c>
      <c r="X22">
        <v>71707.026771666657</v>
      </c>
      <c r="Y22">
        <v>68891.509680000003</v>
      </c>
      <c r="Z22">
        <v>65723.526537499987</v>
      </c>
      <c r="AA22">
        <v>67172.153354166701</v>
      </c>
      <c r="AB22">
        <v>67910.364020000008</v>
      </c>
      <c r="AC22">
        <v>75966.672854166711</v>
      </c>
      <c r="AD22">
        <v>67363.56200000002</v>
      </c>
      <c r="AE22">
        <v>68632.358151666631</v>
      </c>
      <c r="AF22">
        <v>70817.145846666652</v>
      </c>
      <c r="AG22">
        <v>72590.374416666673</v>
      </c>
      <c r="AH22">
        <v>68449.666666666773</v>
      </c>
      <c r="AI22">
        <v>71878.151209999982</v>
      </c>
      <c r="AJ22">
        <v>62077.916666666795</v>
      </c>
      <c r="AK22">
        <v>69474.927541666664</v>
      </c>
      <c r="AL22">
        <v>67258.95829166664</v>
      </c>
      <c r="AM22">
        <v>72624.184166666688</v>
      </c>
      <c r="AN22">
        <v>65994.779406666668</v>
      </c>
      <c r="AO22">
        <v>78032.167121666629</v>
      </c>
      <c r="AP22">
        <v>68122.936104166656</v>
      </c>
      <c r="AQ22">
        <v>72289.017166666687</v>
      </c>
      <c r="AR22">
        <v>66157.494541666674</v>
      </c>
      <c r="AS22">
        <v>67108.921283333344</v>
      </c>
      <c r="AT22">
        <v>68153.212666666688</v>
      </c>
      <c r="AU22">
        <v>73515.659229166631</v>
      </c>
      <c r="AV22">
        <v>71252.97130666663</v>
      </c>
      <c r="AW22">
        <v>70572.354291666663</v>
      </c>
      <c r="AX22">
        <v>70115.594026666658</v>
      </c>
    </row>
    <row r="23" spans="1:50" x14ac:dyDescent="0.25">
      <c r="A23">
        <v>71103.14191666666</v>
      </c>
      <c r="B23">
        <v>68201.944916666645</v>
      </c>
      <c r="C23">
        <v>69253.741791666675</v>
      </c>
      <c r="D23">
        <v>67634.492776666695</v>
      </c>
      <c r="E23">
        <v>69891.902862500006</v>
      </c>
      <c r="F23">
        <v>70195.911686666674</v>
      </c>
      <c r="G23">
        <v>68787.443078333308</v>
      </c>
      <c r="H23">
        <v>66785.120291666681</v>
      </c>
      <c r="I23">
        <v>74065.88007500011</v>
      </c>
      <c r="J23">
        <v>70616.685416666689</v>
      </c>
      <c r="K23">
        <v>70113.166666666744</v>
      </c>
      <c r="L23">
        <v>74596.629291666672</v>
      </c>
      <c r="M23">
        <v>72967.959809999986</v>
      </c>
      <c r="N23">
        <v>68417.880677500027</v>
      </c>
      <c r="O23">
        <v>69010.262032500032</v>
      </c>
      <c r="P23">
        <v>73601.087666666674</v>
      </c>
      <c r="Q23">
        <v>64010.054288333304</v>
      </c>
      <c r="R23">
        <v>70823.270716666666</v>
      </c>
      <c r="S23">
        <v>69126.068259999985</v>
      </c>
      <c r="T23">
        <v>75289.910663333358</v>
      </c>
      <c r="U23">
        <v>79498.31216666667</v>
      </c>
      <c r="V23">
        <v>67439.134547499998</v>
      </c>
      <c r="W23">
        <v>69540.746506666648</v>
      </c>
      <c r="X23">
        <v>71707.026771666657</v>
      </c>
      <c r="Y23">
        <v>68891.509680000003</v>
      </c>
      <c r="Z23">
        <v>65723.526537499987</v>
      </c>
      <c r="AA23">
        <v>67172.153354166701</v>
      </c>
      <c r="AB23">
        <v>67910.364020000008</v>
      </c>
      <c r="AC23">
        <v>75966.672854166711</v>
      </c>
      <c r="AD23">
        <v>67615.414166666655</v>
      </c>
      <c r="AE23">
        <v>68632.358151666631</v>
      </c>
      <c r="AF23">
        <v>73069.876975000006</v>
      </c>
      <c r="AG23">
        <v>69374.415541666676</v>
      </c>
      <c r="AH23">
        <v>68449.666666666773</v>
      </c>
      <c r="AI23">
        <v>71878.151209999982</v>
      </c>
      <c r="AJ23">
        <v>62077.916666666795</v>
      </c>
      <c r="AK23">
        <v>69474.927541666664</v>
      </c>
      <c r="AL23">
        <v>67258.95829166664</v>
      </c>
      <c r="AM23">
        <v>72624.184166666688</v>
      </c>
      <c r="AN23">
        <v>68939.133680000057</v>
      </c>
      <c r="AO23">
        <v>78063.203916666651</v>
      </c>
      <c r="AP23">
        <v>68122.936104166656</v>
      </c>
      <c r="AQ23">
        <v>77426.802416666644</v>
      </c>
      <c r="AR23">
        <v>68117.41654166668</v>
      </c>
      <c r="AS23">
        <v>68709.332619999986</v>
      </c>
      <c r="AT23">
        <v>69247.416666666773</v>
      </c>
      <c r="AU23">
        <v>73918.088104166673</v>
      </c>
      <c r="AV23">
        <v>66237.892160000032</v>
      </c>
      <c r="AW23">
        <v>70572.354291666663</v>
      </c>
      <c r="AX23">
        <v>70115.594026666658</v>
      </c>
    </row>
    <row r="24" spans="1:50" x14ac:dyDescent="0.25">
      <c r="A24">
        <v>71103.14191666666</v>
      </c>
      <c r="B24">
        <v>68201.944916666645</v>
      </c>
      <c r="C24">
        <v>71673.769186666643</v>
      </c>
      <c r="D24">
        <v>67634.492776666695</v>
      </c>
      <c r="E24">
        <v>69891.902862500006</v>
      </c>
      <c r="F24">
        <v>67274.138604166685</v>
      </c>
      <c r="G24">
        <v>68787.443078333308</v>
      </c>
      <c r="H24">
        <v>66785.120291666681</v>
      </c>
      <c r="I24">
        <v>74065.88007500011</v>
      </c>
      <c r="J24">
        <v>70616.685416666689</v>
      </c>
      <c r="K24">
        <v>72508.551666666695</v>
      </c>
      <c r="L24">
        <v>74596.629291666672</v>
      </c>
      <c r="M24">
        <v>70716.166666666744</v>
      </c>
      <c r="N24">
        <v>74620.018582500023</v>
      </c>
      <c r="O24">
        <v>69010.262032500032</v>
      </c>
      <c r="P24">
        <v>74052.623416666669</v>
      </c>
      <c r="Q24">
        <v>64010.054288333304</v>
      </c>
      <c r="R24">
        <v>69576.960354166673</v>
      </c>
      <c r="S24">
        <v>69126.068259999985</v>
      </c>
      <c r="T24">
        <v>72583.613003333332</v>
      </c>
      <c r="U24">
        <v>79498.31216666667</v>
      </c>
      <c r="V24">
        <v>67439.134547499998</v>
      </c>
      <c r="W24">
        <v>71148.684361666674</v>
      </c>
      <c r="X24">
        <v>71707.026771666657</v>
      </c>
      <c r="Y24">
        <v>68891.509680000003</v>
      </c>
      <c r="Z24">
        <v>65723.526537499987</v>
      </c>
      <c r="AA24">
        <v>67172.153354166701</v>
      </c>
      <c r="AB24">
        <v>67910.364020000008</v>
      </c>
      <c r="AC24">
        <v>72653.025104166663</v>
      </c>
      <c r="AD24">
        <v>68979.908786666696</v>
      </c>
      <c r="AE24">
        <v>68632.358151666631</v>
      </c>
      <c r="AF24">
        <v>73069.876975000006</v>
      </c>
      <c r="AG24">
        <v>69374.415541666676</v>
      </c>
      <c r="AH24">
        <v>68449.666666666773</v>
      </c>
      <c r="AI24">
        <v>71878.151209999982</v>
      </c>
      <c r="AJ24">
        <v>62077.916666666795</v>
      </c>
      <c r="AK24">
        <v>70629.357574999987</v>
      </c>
      <c r="AL24">
        <v>67207.182590000011</v>
      </c>
      <c r="AM24">
        <v>72624.184166666688</v>
      </c>
      <c r="AN24">
        <v>68939.133680000057</v>
      </c>
      <c r="AO24">
        <v>78063.203916666651</v>
      </c>
      <c r="AP24">
        <v>68122.936104166656</v>
      </c>
      <c r="AQ24">
        <v>74049.097660000014</v>
      </c>
      <c r="AR24">
        <v>68117.41654166668</v>
      </c>
      <c r="AS24">
        <v>68709.332619999986</v>
      </c>
      <c r="AT24">
        <v>69247.416666666773</v>
      </c>
      <c r="AU24">
        <v>74296.841826666685</v>
      </c>
      <c r="AV24">
        <v>66237.892160000032</v>
      </c>
      <c r="AW24">
        <v>70572.354291666663</v>
      </c>
      <c r="AX24">
        <v>70115.594026666658</v>
      </c>
    </row>
    <row r="25" spans="1:50" x14ac:dyDescent="0.25">
      <c r="A25">
        <v>71103.14191666666</v>
      </c>
      <c r="B25">
        <v>68201.944916666645</v>
      </c>
      <c r="C25">
        <v>71673.769186666643</v>
      </c>
      <c r="D25">
        <v>67634.492776666695</v>
      </c>
      <c r="E25">
        <v>69891.902862500006</v>
      </c>
      <c r="F25">
        <v>67274.138604166685</v>
      </c>
      <c r="G25">
        <v>68787.443078333308</v>
      </c>
      <c r="H25">
        <v>66785.120291666681</v>
      </c>
      <c r="I25">
        <v>74065.88007500011</v>
      </c>
      <c r="J25">
        <v>71465.400726666659</v>
      </c>
      <c r="K25">
        <v>72508.551666666695</v>
      </c>
      <c r="L25">
        <v>74596.629291666672</v>
      </c>
      <c r="M25">
        <v>70716.166666666744</v>
      </c>
      <c r="N25">
        <v>74715.285416666666</v>
      </c>
      <c r="O25">
        <v>69010.262032500032</v>
      </c>
      <c r="P25">
        <v>73599.64747916667</v>
      </c>
      <c r="Q25">
        <v>64010.054288333304</v>
      </c>
      <c r="R25">
        <v>69576.960354166673</v>
      </c>
      <c r="S25">
        <v>68085.314916666626</v>
      </c>
      <c r="T25">
        <v>71316.597092500015</v>
      </c>
      <c r="U25">
        <v>81130.719541666665</v>
      </c>
      <c r="V25">
        <v>67439.134547499998</v>
      </c>
      <c r="W25">
        <v>70847.962379999997</v>
      </c>
      <c r="X25">
        <v>69966.815729166658</v>
      </c>
      <c r="Y25">
        <v>68891.509680000003</v>
      </c>
      <c r="Z25">
        <v>64778.2098425</v>
      </c>
      <c r="AA25">
        <v>67172.153354166701</v>
      </c>
      <c r="AB25">
        <v>67910.364020000008</v>
      </c>
      <c r="AC25">
        <v>72653.025104166663</v>
      </c>
      <c r="AD25">
        <v>68979.908786666696</v>
      </c>
      <c r="AE25">
        <v>68632.358151666631</v>
      </c>
      <c r="AF25">
        <v>73069.876975000006</v>
      </c>
      <c r="AG25">
        <v>69374.415541666676</v>
      </c>
      <c r="AH25">
        <v>68596.430776666719</v>
      </c>
      <c r="AI25">
        <v>67146.150416666685</v>
      </c>
      <c r="AJ25">
        <v>62077.916666666795</v>
      </c>
      <c r="AK25">
        <v>73295.015041666687</v>
      </c>
      <c r="AL25">
        <v>67207.182590000011</v>
      </c>
      <c r="AM25">
        <v>71857.531952500009</v>
      </c>
      <c r="AN25">
        <v>68939.133680000057</v>
      </c>
      <c r="AO25">
        <v>78063.203916666651</v>
      </c>
      <c r="AP25">
        <v>69611.709729166643</v>
      </c>
      <c r="AQ25">
        <v>74049.097660000014</v>
      </c>
      <c r="AR25">
        <v>68117.41654166668</v>
      </c>
      <c r="AS25">
        <v>70847.695559999978</v>
      </c>
      <c r="AT25">
        <v>69247.416666666773</v>
      </c>
      <c r="AU25">
        <v>73275.956400000025</v>
      </c>
      <c r="AV25">
        <v>66237.892160000032</v>
      </c>
      <c r="AW25">
        <v>70777.658041666698</v>
      </c>
      <c r="AX25">
        <v>69445.587967499989</v>
      </c>
    </row>
    <row r="26" spans="1:50" x14ac:dyDescent="0.25">
      <c r="A26">
        <v>74161.485531666665</v>
      </c>
      <c r="B26">
        <v>71638.136964166639</v>
      </c>
      <c r="C26">
        <v>71673.769186666643</v>
      </c>
      <c r="D26">
        <v>67634.492776666695</v>
      </c>
      <c r="E26">
        <v>68118.666666666773</v>
      </c>
      <c r="F26">
        <v>67274.138604166685</v>
      </c>
      <c r="G26">
        <v>68787.443078333308</v>
      </c>
      <c r="H26">
        <v>68002.027166666652</v>
      </c>
      <c r="I26">
        <v>72840.269041666674</v>
      </c>
      <c r="J26">
        <v>71465.400726666659</v>
      </c>
      <c r="K26">
        <v>72508.551666666695</v>
      </c>
      <c r="L26">
        <v>73518.966541666698</v>
      </c>
      <c r="M26">
        <v>70716.166666666744</v>
      </c>
      <c r="N26">
        <v>74715.285416666666</v>
      </c>
      <c r="O26">
        <v>69586.166666666759</v>
      </c>
      <c r="P26">
        <v>71334.869546666683</v>
      </c>
      <c r="Q26">
        <v>66124.158349166682</v>
      </c>
      <c r="R26">
        <v>67910.538376666664</v>
      </c>
      <c r="S26">
        <v>66772.362640000007</v>
      </c>
      <c r="T26">
        <v>71316.597092500015</v>
      </c>
      <c r="U26">
        <v>78591.264979166692</v>
      </c>
      <c r="V26">
        <v>67439.134547499998</v>
      </c>
      <c r="W26">
        <v>70847.962379999997</v>
      </c>
      <c r="X26">
        <v>69966.815729166658</v>
      </c>
      <c r="Y26">
        <v>73375.567380000022</v>
      </c>
      <c r="Z26">
        <v>64778.2098425</v>
      </c>
      <c r="AA26">
        <v>67172.153354166701</v>
      </c>
      <c r="AB26">
        <v>67910.364020000008</v>
      </c>
      <c r="AC26">
        <v>67665.043604166669</v>
      </c>
      <c r="AD26">
        <v>68979.908786666696</v>
      </c>
      <c r="AE26">
        <v>68632.358151666631</v>
      </c>
      <c r="AF26">
        <v>73069.876975000006</v>
      </c>
      <c r="AG26">
        <v>69374.415541666676</v>
      </c>
      <c r="AH26">
        <v>68596.430776666719</v>
      </c>
      <c r="AI26">
        <v>67146.150416666685</v>
      </c>
      <c r="AJ26">
        <v>62077.916666666795</v>
      </c>
      <c r="AK26">
        <v>72291.028729166646</v>
      </c>
      <c r="AL26">
        <v>67207.182590000011</v>
      </c>
      <c r="AM26">
        <v>71857.531952500009</v>
      </c>
      <c r="AN26">
        <v>68939.133680000057</v>
      </c>
      <c r="AO26">
        <v>79833.303659999918</v>
      </c>
      <c r="AP26">
        <v>69611.709729166643</v>
      </c>
      <c r="AQ26">
        <v>74049.097660000014</v>
      </c>
      <c r="AR26">
        <v>68117.41654166668</v>
      </c>
      <c r="AS26">
        <v>70847.695559999978</v>
      </c>
      <c r="AT26">
        <v>70445.474000000031</v>
      </c>
      <c r="AU26">
        <v>68842.517479166709</v>
      </c>
      <c r="AV26">
        <v>66237.892160000032</v>
      </c>
      <c r="AW26">
        <v>71650.432306666655</v>
      </c>
      <c r="AX26">
        <v>69445.587967499989</v>
      </c>
    </row>
    <row r="27" spans="1:50" x14ac:dyDescent="0.25">
      <c r="A27">
        <v>74161.485531666665</v>
      </c>
      <c r="B27">
        <v>66655.138291666663</v>
      </c>
      <c r="C27">
        <v>71673.769186666643</v>
      </c>
      <c r="D27">
        <v>70793.458345000006</v>
      </c>
      <c r="E27">
        <v>68118.666666666773</v>
      </c>
      <c r="F27">
        <v>67274.138604166685</v>
      </c>
      <c r="G27">
        <v>68134.916666666759</v>
      </c>
      <c r="H27">
        <v>68002.027166666652</v>
      </c>
      <c r="I27">
        <v>72840.269041666674</v>
      </c>
      <c r="J27">
        <v>71465.400726666659</v>
      </c>
      <c r="K27">
        <v>70798.383250000043</v>
      </c>
      <c r="L27">
        <v>71917.924539166677</v>
      </c>
      <c r="M27">
        <v>70716.166666666744</v>
      </c>
      <c r="N27">
        <v>74232.778209999989</v>
      </c>
      <c r="O27">
        <v>69586.166666666759</v>
      </c>
      <c r="P27">
        <v>71334.869546666683</v>
      </c>
      <c r="Q27">
        <v>66124.158349166682</v>
      </c>
      <c r="R27">
        <v>67910.538376666664</v>
      </c>
      <c r="S27">
        <v>66772.362640000007</v>
      </c>
      <c r="T27">
        <v>71316.597092500015</v>
      </c>
      <c r="U27">
        <v>75377.42979166664</v>
      </c>
      <c r="V27">
        <v>68619.318784166637</v>
      </c>
      <c r="W27">
        <v>70847.962379999997</v>
      </c>
      <c r="X27">
        <v>69966.815729166658</v>
      </c>
      <c r="Y27">
        <v>73375.567380000022</v>
      </c>
      <c r="Z27">
        <v>64778.2098425</v>
      </c>
      <c r="AA27">
        <v>67172.153354166701</v>
      </c>
      <c r="AB27">
        <v>70222.222604166687</v>
      </c>
      <c r="AC27">
        <v>67665.043604166669</v>
      </c>
      <c r="AD27">
        <v>68979.908786666696</v>
      </c>
      <c r="AE27">
        <v>68906.416666666759</v>
      </c>
      <c r="AF27">
        <v>73069.876975000006</v>
      </c>
      <c r="AG27">
        <v>69374.415541666676</v>
      </c>
      <c r="AH27">
        <v>68787.070644166612</v>
      </c>
      <c r="AI27">
        <v>67146.150416666685</v>
      </c>
      <c r="AJ27">
        <v>62077.916666666795</v>
      </c>
      <c r="AK27">
        <v>72291.028729166646</v>
      </c>
      <c r="AL27">
        <v>67207.182590000011</v>
      </c>
      <c r="AM27">
        <v>71857.531952500009</v>
      </c>
      <c r="AN27">
        <v>68939.133680000057</v>
      </c>
      <c r="AO27">
        <v>79038.464916666679</v>
      </c>
      <c r="AP27">
        <v>69611.709729166643</v>
      </c>
      <c r="AQ27">
        <v>74049.097660000014</v>
      </c>
      <c r="AR27">
        <v>69107.65166666673</v>
      </c>
      <c r="AS27">
        <v>70847.695559999978</v>
      </c>
      <c r="AT27">
        <v>70445.474000000031</v>
      </c>
      <c r="AU27">
        <v>68842.517479166709</v>
      </c>
      <c r="AV27">
        <v>66237.892160000032</v>
      </c>
      <c r="AW27">
        <v>71650.432306666655</v>
      </c>
      <c r="AX27">
        <v>69445.587967499989</v>
      </c>
    </row>
    <row r="28" spans="1:50" x14ac:dyDescent="0.25">
      <c r="A28">
        <v>74372.65029166668</v>
      </c>
      <c r="B28">
        <v>66245.783236666655</v>
      </c>
      <c r="C28">
        <v>71673.769186666643</v>
      </c>
      <c r="D28">
        <v>70793.458345000006</v>
      </c>
      <c r="E28">
        <v>68118.666666666773</v>
      </c>
      <c r="F28">
        <v>67274.138604166685</v>
      </c>
      <c r="G28">
        <v>68018.916666666773</v>
      </c>
      <c r="H28">
        <v>68002.027166666652</v>
      </c>
      <c r="I28">
        <v>72840.269041666674</v>
      </c>
      <c r="J28">
        <v>70339.350916666692</v>
      </c>
      <c r="K28">
        <v>70798.383250000043</v>
      </c>
      <c r="L28">
        <v>71917.924539166677</v>
      </c>
      <c r="M28">
        <v>70716.166666666744</v>
      </c>
      <c r="N28">
        <v>74232.778209999989</v>
      </c>
      <c r="O28">
        <v>69586.166666666759</v>
      </c>
      <c r="P28">
        <v>70175.673041666654</v>
      </c>
      <c r="Q28">
        <v>66124.158349166682</v>
      </c>
      <c r="R28">
        <v>67910.538376666664</v>
      </c>
      <c r="S28">
        <v>66772.362640000007</v>
      </c>
      <c r="T28">
        <v>71316.597092500015</v>
      </c>
      <c r="U28">
        <v>69348.570416666713</v>
      </c>
      <c r="V28">
        <v>68619.318784166637</v>
      </c>
      <c r="W28">
        <v>69612.960602499967</v>
      </c>
      <c r="X28">
        <v>69966.815729166658</v>
      </c>
      <c r="Y28">
        <v>72051.542291666701</v>
      </c>
      <c r="Z28">
        <v>64778.2098425</v>
      </c>
      <c r="AA28">
        <v>67172.153354166701</v>
      </c>
      <c r="AB28">
        <v>67191.666666666773</v>
      </c>
      <c r="AC28">
        <v>67665.043604166669</v>
      </c>
      <c r="AD28">
        <v>68979.908786666696</v>
      </c>
      <c r="AE28">
        <v>68906.416666666759</v>
      </c>
      <c r="AF28">
        <v>73069.876975000006</v>
      </c>
      <c r="AG28">
        <v>71739.291541666666</v>
      </c>
      <c r="AH28">
        <v>70990.926399999997</v>
      </c>
      <c r="AI28">
        <v>67146.150416666685</v>
      </c>
      <c r="AJ28">
        <v>67346.622666666648</v>
      </c>
      <c r="AK28">
        <v>72291.028729166646</v>
      </c>
      <c r="AL28">
        <v>67207.182590000011</v>
      </c>
      <c r="AM28">
        <v>70144.670833333352</v>
      </c>
      <c r="AN28">
        <v>71500.768583333309</v>
      </c>
      <c r="AO28">
        <v>79038.464916666679</v>
      </c>
      <c r="AP28">
        <v>69611.709729166643</v>
      </c>
      <c r="AQ28">
        <v>74049.097660000014</v>
      </c>
      <c r="AR28">
        <v>69107.65166666673</v>
      </c>
      <c r="AS28">
        <v>74591.588054999957</v>
      </c>
      <c r="AT28">
        <v>70445.474000000031</v>
      </c>
      <c r="AU28">
        <v>68842.517479166709</v>
      </c>
      <c r="AV28">
        <v>66237.892160000032</v>
      </c>
      <c r="AW28">
        <v>71650.432306666655</v>
      </c>
      <c r="AX28">
        <v>68842.436707499975</v>
      </c>
    </row>
    <row r="29" spans="1:50" x14ac:dyDescent="0.25">
      <c r="A29">
        <v>74372.65029166668</v>
      </c>
      <c r="B29">
        <v>66245.783236666655</v>
      </c>
      <c r="C29">
        <v>71673.769186666643</v>
      </c>
      <c r="D29">
        <v>70496.526921666649</v>
      </c>
      <c r="E29">
        <v>68118.666666666773</v>
      </c>
      <c r="F29">
        <v>67274.138604166685</v>
      </c>
      <c r="G29">
        <v>66786.916666666788</v>
      </c>
      <c r="H29">
        <v>73500.826041666674</v>
      </c>
      <c r="I29">
        <v>72989.62297916667</v>
      </c>
      <c r="J29">
        <v>70339.350916666692</v>
      </c>
      <c r="K29">
        <v>66058.916666666802</v>
      </c>
      <c r="L29">
        <v>71917.924539166677</v>
      </c>
      <c r="M29">
        <v>70716.166666666744</v>
      </c>
      <c r="N29">
        <v>74232.778209999989</v>
      </c>
      <c r="O29">
        <v>69586.166666666759</v>
      </c>
      <c r="P29">
        <v>70175.673041666654</v>
      </c>
      <c r="Q29">
        <v>66124.158349166682</v>
      </c>
      <c r="R29">
        <v>67910.538376666664</v>
      </c>
      <c r="S29">
        <v>66772.362640000007</v>
      </c>
      <c r="T29">
        <v>73945.815196666648</v>
      </c>
      <c r="U29">
        <v>69348.570416666713</v>
      </c>
      <c r="V29">
        <v>66772.166666666788</v>
      </c>
      <c r="W29">
        <v>69612.960602499967</v>
      </c>
      <c r="X29">
        <v>69966.815729166658</v>
      </c>
      <c r="Y29">
        <v>72051.542291666701</v>
      </c>
      <c r="Z29">
        <v>64778.2098425</v>
      </c>
      <c r="AA29">
        <v>68963.191619999983</v>
      </c>
      <c r="AB29">
        <v>63962.698333333348</v>
      </c>
      <c r="AC29">
        <v>67665.043604166669</v>
      </c>
      <c r="AD29">
        <v>68781.420479166685</v>
      </c>
      <c r="AE29">
        <v>68906.416666666759</v>
      </c>
      <c r="AF29">
        <v>73206.170833333308</v>
      </c>
      <c r="AG29">
        <v>71739.291541666666</v>
      </c>
      <c r="AH29">
        <v>70990.926399999997</v>
      </c>
      <c r="AI29">
        <v>66509.239666666661</v>
      </c>
      <c r="AJ29">
        <v>67346.622666666648</v>
      </c>
      <c r="AK29">
        <v>69534.273791666681</v>
      </c>
      <c r="AL29">
        <v>67207.182590000011</v>
      </c>
      <c r="AM29">
        <v>70144.670833333352</v>
      </c>
      <c r="AN29">
        <v>71500.768583333309</v>
      </c>
      <c r="AO29">
        <v>77652.162740000029</v>
      </c>
      <c r="AP29">
        <v>69611.709729166643</v>
      </c>
      <c r="AQ29">
        <v>74049.097660000014</v>
      </c>
      <c r="AR29">
        <v>69107.65166666673</v>
      </c>
      <c r="AS29">
        <v>73629.811150000009</v>
      </c>
      <c r="AT29">
        <v>70445.474000000031</v>
      </c>
      <c r="AU29">
        <v>68842.517479166709</v>
      </c>
      <c r="AV29">
        <v>66237.892160000032</v>
      </c>
      <c r="AW29">
        <v>73500.071291666682</v>
      </c>
      <c r="AX29">
        <v>68215.907576666694</v>
      </c>
    </row>
    <row r="30" spans="1:50" x14ac:dyDescent="0.25">
      <c r="A30">
        <v>74372.65029166668</v>
      </c>
      <c r="B30">
        <v>66245.783236666655</v>
      </c>
      <c r="C30">
        <v>69211.722166666601</v>
      </c>
      <c r="D30">
        <v>70242.277874166641</v>
      </c>
      <c r="E30">
        <v>68118.666666666773</v>
      </c>
      <c r="F30">
        <v>67824.008604166665</v>
      </c>
      <c r="G30">
        <v>66786.916666666788</v>
      </c>
      <c r="H30">
        <v>68260.937024166633</v>
      </c>
      <c r="I30">
        <v>72989.62297916667</v>
      </c>
      <c r="J30">
        <v>70339.350916666692</v>
      </c>
      <c r="K30">
        <v>66058.916666666802</v>
      </c>
      <c r="L30">
        <v>69609.268999999986</v>
      </c>
      <c r="M30">
        <v>73901.432416666692</v>
      </c>
      <c r="N30">
        <v>74232.778209999989</v>
      </c>
      <c r="O30">
        <v>69679.303444999983</v>
      </c>
      <c r="P30">
        <v>70175.673041666654</v>
      </c>
      <c r="Q30">
        <v>66124.158349166682</v>
      </c>
      <c r="R30">
        <v>67910.538376666664</v>
      </c>
      <c r="S30">
        <v>66772.362640000007</v>
      </c>
      <c r="T30">
        <v>72635.564916666641</v>
      </c>
      <c r="U30">
        <v>69348.570416666713</v>
      </c>
      <c r="V30">
        <v>66772.166666666788</v>
      </c>
      <c r="W30">
        <v>69612.960602499967</v>
      </c>
      <c r="X30">
        <v>73095.256322500019</v>
      </c>
      <c r="Y30">
        <v>72051.542291666701</v>
      </c>
      <c r="Z30">
        <v>68323.639791666705</v>
      </c>
      <c r="AA30">
        <v>72240.776916666699</v>
      </c>
      <c r="AB30">
        <v>63962.698333333348</v>
      </c>
      <c r="AC30">
        <v>67665.043604166669</v>
      </c>
      <c r="AD30">
        <v>68781.420479166685</v>
      </c>
      <c r="AE30">
        <v>68906.416666666759</v>
      </c>
      <c r="AF30">
        <v>73206.170833333308</v>
      </c>
      <c r="AG30">
        <v>71739.291541666666</v>
      </c>
      <c r="AH30">
        <v>70990.926399999997</v>
      </c>
      <c r="AI30">
        <v>66509.239666666661</v>
      </c>
      <c r="AJ30">
        <v>67346.622666666648</v>
      </c>
      <c r="AK30">
        <v>69534.273791666681</v>
      </c>
      <c r="AL30">
        <v>69109.977159999951</v>
      </c>
      <c r="AM30">
        <v>70144.670833333352</v>
      </c>
      <c r="AN30">
        <v>69241.755733333339</v>
      </c>
      <c r="AO30">
        <v>77652.162740000029</v>
      </c>
      <c r="AP30">
        <v>69611.709729166643</v>
      </c>
      <c r="AQ30">
        <v>74049.097660000014</v>
      </c>
      <c r="AR30">
        <v>69565.414186666661</v>
      </c>
      <c r="AS30">
        <v>72838.442729166651</v>
      </c>
      <c r="AT30">
        <v>71991.904426666661</v>
      </c>
      <c r="AU30">
        <v>68842.517479166709</v>
      </c>
      <c r="AV30">
        <v>66237.892160000032</v>
      </c>
      <c r="AW30">
        <v>72842.423916666652</v>
      </c>
      <c r="AX30">
        <v>68215.907576666694</v>
      </c>
    </row>
    <row r="31" spans="1:50" x14ac:dyDescent="0.25">
      <c r="A31">
        <v>73659.25416666668</v>
      </c>
      <c r="B31">
        <v>66245.783236666655</v>
      </c>
      <c r="C31">
        <v>69211.722166666601</v>
      </c>
      <c r="D31">
        <v>69765.882666666686</v>
      </c>
      <c r="E31">
        <v>72444.771541666676</v>
      </c>
      <c r="F31">
        <v>67824.008604166665</v>
      </c>
      <c r="G31">
        <v>66786.916666666788</v>
      </c>
      <c r="H31">
        <v>68260.937024166633</v>
      </c>
      <c r="I31">
        <v>71593.193979166652</v>
      </c>
      <c r="J31">
        <v>70339.350916666692</v>
      </c>
      <c r="K31">
        <v>66058.916666666802</v>
      </c>
      <c r="L31">
        <v>69609.268999999986</v>
      </c>
      <c r="M31">
        <v>73901.432416666692</v>
      </c>
      <c r="N31">
        <v>74232.778209999989</v>
      </c>
      <c r="O31">
        <v>69679.303444999983</v>
      </c>
      <c r="P31">
        <v>70175.673041666654</v>
      </c>
      <c r="Q31">
        <v>66124.158349166682</v>
      </c>
      <c r="R31">
        <v>67910.538376666664</v>
      </c>
      <c r="S31">
        <v>64911.959419166706</v>
      </c>
      <c r="T31">
        <v>71979.465604166646</v>
      </c>
      <c r="U31">
        <v>68963.145780000006</v>
      </c>
      <c r="V31">
        <v>66772.166666666788</v>
      </c>
      <c r="W31">
        <v>69612.960602499967</v>
      </c>
      <c r="X31">
        <v>73095.256322500019</v>
      </c>
      <c r="Y31">
        <v>72051.542291666701</v>
      </c>
      <c r="Z31">
        <v>68323.639791666705</v>
      </c>
      <c r="AA31">
        <v>70700.345253333348</v>
      </c>
      <c r="AB31">
        <v>63962.698333333348</v>
      </c>
      <c r="AC31">
        <v>67665.043604166669</v>
      </c>
      <c r="AD31">
        <v>68781.420479166685</v>
      </c>
      <c r="AE31">
        <v>68906.416666666759</v>
      </c>
      <c r="AF31">
        <v>73908.620833333305</v>
      </c>
      <c r="AG31">
        <v>71739.291541666666</v>
      </c>
      <c r="AH31">
        <v>70804.467041666663</v>
      </c>
      <c r="AI31">
        <v>66509.239666666661</v>
      </c>
      <c r="AJ31">
        <v>67346.622666666648</v>
      </c>
      <c r="AK31">
        <v>69534.273791666681</v>
      </c>
      <c r="AL31">
        <v>70348.108291666664</v>
      </c>
      <c r="AM31">
        <v>70144.670833333352</v>
      </c>
      <c r="AN31">
        <v>69241.755733333339</v>
      </c>
      <c r="AO31">
        <v>77652.162740000029</v>
      </c>
      <c r="AP31">
        <v>69611.709729166643</v>
      </c>
      <c r="AQ31">
        <v>74049.097660000014</v>
      </c>
      <c r="AR31">
        <v>69565.414186666661</v>
      </c>
      <c r="AS31">
        <v>72838.442729166651</v>
      </c>
      <c r="AT31">
        <v>71991.904426666661</v>
      </c>
      <c r="AU31">
        <v>68842.517479166709</v>
      </c>
      <c r="AV31">
        <v>66237.892160000032</v>
      </c>
      <c r="AW31">
        <v>72842.423916666652</v>
      </c>
      <c r="AX31">
        <v>68215.907576666694</v>
      </c>
    </row>
    <row r="32" spans="1:50" x14ac:dyDescent="0.25">
      <c r="A32">
        <v>71886.366666666683</v>
      </c>
      <c r="B32">
        <v>66245.783236666655</v>
      </c>
      <c r="C32">
        <v>69211.722166666601</v>
      </c>
      <c r="D32">
        <v>69765.882666666686</v>
      </c>
      <c r="E32">
        <v>72444.771541666676</v>
      </c>
      <c r="F32">
        <v>67824.008604166665</v>
      </c>
      <c r="G32">
        <v>66786.916666666788</v>
      </c>
      <c r="H32">
        <v>68260.937024166633</v>
      </c>
      <c r="I32">
        <v>71288.042914999984</v>
      </c>
      <c r="J32">
        <v>70339.350916666692</v>
      </c>
      <c r="K32">
        <v>66058.916666666802</v>
      </c>
      <c r="L32">
        <v>69609.268999999986</v>
      </c>
      <c r="M32">
        <v>73901.432416666692</v>
      </c>
      <c r="N32">
        <v>74272.339354166688</v>
      </c>
      <c r="O32">
        <v>69679.303444999983</v>
      </c>
      <c r="P32">
        <v>71097.259854166696</v>
      </c>
      <c r="Q32">
        <v>66124.158349166682</v>
      </c>
      <c r="R32">
        <v>69653.767146666665</v>
      </c>
      <c r="S32">
        <v>64911.959419166706</v>
      </c>
      <c r="T32">
        <v>71979.465604166646</v>
      </c>
      <c r="U32">
        <v>66567.687416666697</v>
      </c>
      <c r="V32">
        <v>66772.166666666788</v>
      </c>
      <c r="W32">
        <v>69612.960602499967</v>
      </c>
      <c r="X32">
        <v>73095.256322500019</v>
      </c>
      <c r="Y32">
        <v>72051.542291666701</v>
      </c>
      <c r="Z32">
        <v>68323.639791666705</v>
      </c>
      <c r="AA32">
        <v>70700.345253333348</v>
      </c>
      <c r="AB32">
        <v>63962.698333333348</v>
      </c>
      <c r="AC32">
        <v>67665.043604166669</v>
      </c>
      <c r="AD32">
        <v>68781.420479166685</v>
      </c>
      <c r="AE32">
        <v>68906.416666666759</v>
      </c>
      <c r="AF32">
        <v>73908.620833333305</v>
      </c>
      <c r="AG32">
        <v>71739.291541666666</v>
      </c>
      <c r="AH32">
        <v>70804.467041666663</v>
      </c>
      <c r="AI32">
        <v>66509.239666666661</v>
      </c>
      <c r="AJ32">
        <v>69962.845833333311</v>
      </c>
      <c r="AK32">
        <v>69534.273791666681</v>
      </c>
      <c r="AL32">
        <v>70348.108291666664</v>
      </c>
      <c r="AM32">
        <v>70144.670833333352</v>
      </c>
      <c r="AN32">
        <v>69241.755733333339</v>
      </c>
      <c r="AO32">
        <v>77652.162740000029</v>
      </c>
      <c r="AP32">
        <v>71315.751919999966</v>
      </c>
      <c r="AQ32">
        <v>74190.5342916667</v>
      </c>
      <c r="AR32">
        <v>69565.414186666661</v>
      </c>
      <c r="AS32">
        <v>72838.442729166651</v>
      </c>
      <c r="AT32">
        <v>71991.904426666661</v>
      </c>
      <c r="AU32">
        <v>68842.517479166709</v>
      </c>
      <c r="AV32">
        <v>66237.892160000032</v>
      </c>
      <c r="AW32">
        <v>72842.423916666652</v>
      </c>
      <c r="AX32">
        <v>68215.907576666694</v>
      </c>
    </row>
    <row r="33" spans="1:50" x14ac:dyDescent="0.25">
      <c r="A33">
        <v>71886.366666666683</v>
      </c>
      <c r="B33">
        <v>66245.783236666655</v>
      </c>
      <c r="C33">
        <v>69211.722166666601</v>
      </c>
      <c r="D33">
        <v>69765.882666666686</v>
      </c>
      <c r="E33">
        <v>72444.771541666676</v>
      </c>
      <c r="F33">
        <v>70461.166666666744</v>
      </c>
      <c r="G33">
        <v>66786.916666666788</v>
      </c>
      <c r="H33">
        <v>68260.937024166633</v>
      </c>
      <c r="I33">
        <v>71288.042914999984</v>
      </c>
      <c r="J33">
        <v>69324.765916666671</v>
      </c>
      <c r="K33">
        <v>66058.916666666802</v>
      </c>
      <c r="L33">
        <v>69609.268999999986</v>
      </c>
      <c r="M33">
        <v>74849.931916666668</v>
      </c>
      <c r="N33">
        <v>74272.339354166688</v>
      </c>
      <c r="O33">
        <v>69679.303444999983</v>
      </c>
      <c r="P33">
        <v>70480.761499999993</v>
      </c>
      <c r="Q33">
        <v>65122.855466666668</v>
      </c>
      <c r="R33">
        <v>69653.767146666665</v>
      </c>
      <c r="S33">
        <v>64911.959419166706</v>
      </c>
      <c r="T33">
        <v>71979.465604166646</v>
      </c>
      <c r="U33">
        <v>66567.687416666697</v>
      </c>
      <c r="V33">
        <v>64321.500160000018</v>
      </c>
      <c r="W33">
        <v>70643.208186666685</v>
      </c>
      <c r="X33">
        <v>73095.256322500019</v>
      </c>
      <c r="Y33">
        <v>72972.747041666662</v>
      </c>
      <c r="Z33">
        <v>68323.639791666705</v>
      </c>
      <c r="AA33">
        <v>70491.693453333341</v>
      </c>
      <c r="AB33">
        <v>63962.698333333348</v>
      </c>
      <c r="AC33">
        <v>69407.677354166648</v>
      </c>
      <c r="AD33">
        <v>68781.420479166685</v>
      </c>
      <c r="AE33">
        <v>68906.416666666759</v>
      </c>
      <c r="AF33">
        <v>73908.620833333305</v>
      </c>
      <c r="AG33">
        <v>66700.609320000003</v>
      </c>
      <c r="AH33">
        <v>70804.467041666663</v>
      </c>
      <c r="AI33">
        <v>66509.239666666661</v>
      </c>
      <c r="AJ33">
        <v>69962.845833333311</v>
      </c>
      <c r="AK33">
        <v>69534.273791666681</v>
      </c>
      <c r="AL33">
        <v>69091.12241666668</v>
      </c>
      <c r="AM33">
        <v>69307.537756666658</v>
      </c>
      <c r="AN33">
        <v>69241.755733333339</v>
      </c>
      <c r="AO33">
        <v>75260.891791666669</v>
      </c>
      <c r="AP33">
        <v>68475.768166666705</v>
      </c>
      <c r="AQ33">
        <v>74190.5342916667</v>
      </c>
      <c r="AR33">
        <v>69565.414186666661</v>
      </c>
      <c r="AS33">
        <v>72838.442729166651</v>
      </c>
      <c r="AT33">
        <v>68849.666666666773</v>
      </c>
      <c r="AU33">
        <v>68907.112994166688</v>
      </c>
      <c r="AV33">
        <v>66237.892160000032</v>
      </c>
      <c r="AW33">
        <v>72842.423916666652</v>
      </c>
      <c r="AX33">
        <v>65169.001536666663</v>
      </c>
    </row>
    <row r="34" spans="1:50" x14ac:dyDescent="0.25">
      <c r="A34">
        <v>71886.366666666683</v>
      </c>
      <c r="B34">
        <v>66245.783236666655</v>
      </c>
      <c r="C34">
        <v>69211.722166666601</v>
      </c>
      <c r="D34">
        <v>68845.39254166669</v>
      </c>
      <c r="E34">
        <v>72444.771541666676</v>
      </c>
      <c r="F34">
        <v>70461.166666666744</v>
      </c>
      <c r="G34">
        <v>67236.416666666788</v>
      </c>
      <c r="H34">
        <v>68260.937024166633</v>
      </c>
      <c r="I34">
        <v>71288.042914999984</v>
      </c>
      <c r="J34">
        <v>69324.765916666671</v>
      </c>
      <c r="K34">
        <v>66247.666666666802</v>
      </c>
      <c r="L34">
        <v>69609.268999999986</v>
      </c>
      <c r="M34">
        <v>74849.931916666668</v>
      </c>
      <c r="N34">
        <v>74272.339354166688</v>
      </c>
      <c r="O34">
        <v>68911.655089999986</v>
      </c>
      <c r="P34">
        <v>70480.761499999993</v>
      </c>
      <c r="Q34">
        <v>65122.855466666668</v>
      </c>
      <c r="R34">
        <v>69653.767146666665</v>
      </c>
      <c r="S34">
        <v>64911.959419166706</v>
      </c>
      <c r="T34">
        <v>71979.465604166646</v>
      </c>
      <c r="U34">
        <v>66567.687416666697</v>
      </c>
      <c r="V34">
        <v>64321.500160000018</v>
      </c>
      <c r="W34">
        <v>70643.208186666685</v>
      </c>
      <c r="X34">
        <v>69119.666666666759</v>
      </c>
      <c r="Y34">
        <v>71994.72629166668</v>
      </c>
      <c r="Z34">
        <v>69461.888291666677</v>
      </c>
      <c r="AA34">
        <v>70491.693453333341</v>
      </c>
      <c r="AB34">
        <v>63962.698333333348</v>
      </c>
      <c r="AC34">
        <v>69407.677354166648</v>
      </c>
      <c r="AD34">
        <v>68781.420479166685</v>
      </c>
      <c r="AE34">
        <v>65800.422156666682</v>
      </c>
      <c r="AF34">
        <v>73908.620833333305</v>
      </c>
      <c r="AG34">
        <v>66700.609320000003</v>
      </c>
      <c r="AH34">
        <v>70804.467041666663</v>
      </c>
      <c r="AI34">
        <v>66509.239666666661</v>
      </c>
      <c r="AJ34">
        <v>69054.51188000002</v>
      </c>
      <c r="AK34">
        <v>69666.267041666695</v>
      </c>
      <c r="AL34">
        <v>69091.12241666668</v>
      </c>
      <c r="AM34">
        <v>69307.537756666658</v>
      </c>
      <c r="AN34">
        <v>69431.70352000001</v>
      </c>
      <c r="AO34">
        <v>75260.891791666669</v>
      </c>
      <c r="AP34">
        <v>68475.768166666705</v>
      </c>
      <c r="AQ34">
        <v>72571.717946666715</v>
      </c>
      <c r="AR34">
        <v>66349.342726666655</v>
      </c>
      <c r="AS34">
        <v>73457.486030000029</v>
      </c>
      <c r="AT34">
        <v>68849.666666666773</v>
      </c>
      <c r="AU34">
        <v>68907.112994166688</v>
      </c>
      <c r="AV34">
        <v>66237.892160000032</v>
      </c>
      <c r="AW34">
        <v>76380.385666666683</v>
      </c>
      <c r="AX34">
        <v>64664.524291666647</v>
      </c>
    </row>
    <row r="35" spans="1:50" x14ac:dyDescent="0.25">
      <c r="A35">
        <v>71886.366666666683</v>
      </c>
      <c r="B35">
        <v>67160.218260000038</v>
      </c>
      <c r="C35">
        <v>69211.722166666601</v>
      </c>
      <c r="D35">
        <v>68845.39254166669</v>
      </c>
      <c r="E35">
        <v>68308.190166666711</v>
      </c>
      <c r="F35">
        <v>68332.592291666646</v>
      </c>
      <c r="G35">
        <v>67236.416666666788</v>
      </c>
      <c r="H35">
        <v>69424.964541666661</v>
      </c>
      <c r="I35">
        <v>71288.042914999984</v>
      </c>
      <c r="J35">
        <v>67713.554271666682</v>
      </c>
      <c r="K35">
        <v>66247.666666666802</v>
      </c>
      <c r="L35">
        <v>68585.677916666653</v>
      </c>
      <c r="M35">
        <v>74849.931916666668</v>
      </c>
      <c r="N35">
        <v>74272.339354166688</v>
      </c>
      <c r="O35">
        <v>68911.655089999986</v>
      </c>
      <c r="P35">
        <v>70480.761499999993</v>
      </c>
      <c r="Q35">
        <v>65122.855466666668</v>
      </c>
      <c r="R35">
        <v>68792.054186666704</v>
      </c>
      <c r="S35">
        <v>64911.959419166706</v>
      </c>
      <c r="T35">
        <v>71979.465604166646</v>
      </c>
      <c r="U35">
        <v>66567.687416666697</v>
      </c>
      <c r="V35">
        <v>64321.500160000018</v>
      </c>
      <c r="W35">
        <v>68262.069746666661</v>
      </c>
      <c r="X35">
        <v>69119.666666666759</v>
      </c>
      <c r="Y35">
        <v>71994.72629166668</v>
      </c>
      <c r="Z35">
        <v>69461.888291666677</v>
      </c>
      <c r="AA35">
        <v>68579.818291666656</v>
      </c>
      <c r="AB35">
        <v>69087.289229166694</v>
      </c>
      <c r="AC35">
        <v>69407.677354166648</v>
      </c>
      <c r="AD35">
        <v>70052.488026666659</v>
      </c>
      <c r="AE35">
        <v>65800.422156666682</v>
      </c>
      <c r="AF35">
        <v>73908.620833333305</v>
      </c>
      <c r="AG35">
        <v>66700.609320000003</v>
      </c>
      <c r="AH35">
        <v>70804.467041666663</v>
      </c>
      <c r="AI35">
        <v>67195.293680000002</v>
      </c>
      <c r="AJ35">
        <v>69054.51188000002</v>
      </c>
      <c r="AK35">
        <v>69666.267041666695</v>
      </c>
      <c r="AL35">
        <v>69091.12241666668</v>
      </c>
      <c r="AM35">
        <v>69307.537756666658</v>
      </c>
      <c r="AN35">
        <v>69431.70352000001</v>
      </c>
      <c r="AO35">
        <v>75260.891791666669</v>
      </c>
      <c r="AP35">
        <v>64063.196250000045</v>
      </c>
      <c r="AQ35">
        <v>72289.291201666638</v>
      </c>
      <c r="AR35">
        <v>66349.342726666655</v>
      </c>
      <c r="AS35">
        <v>72482.704166666663</v>
      </c>
      <c r="AT35">
        <v>68849.666666666773</v>
      </c>
      <c r="AU35">
        <v>71023.575158333348</v>
      </c>
      <c r="AV35">
        <v>69514.162620000017</v>
      </c>
      <c r="AW35">
        <v>73463.094480000029</v>
      </c>
      <c r="AX35">
        <v>64664.524291666647</v>
      </c>
    </row>
    <row r="36" spans="1:50" x14ac:dyDescent="0.25">
      <c r="A36">
        <v>71886.366666666683</v>
      </c>
      <c r="B36">
        <v>67160.218260000038</v>
      </c>
      <c r="C36">
        <v>70105.772916666669</v>
      </c>
      <c r="D36">
        <v>68845.39254166669</v>
      </c>
      <c r="E36">
        <v>68308.190166666711</v>
      </c>
      <c r="F36">
        <v>66277.099619999979</v>
      </c>
      <c r="G36">
        <v>67236.416666666788</v>
      </c>
      <c r="H36">
        <v>69424.964541666661</v>
      </c>
      <c r="I36">
        <v>71593.193979166652</v>
      </c>
      <c r="J36">
        <v>67713.554271666682</v>
      </c>
      <c r="K36">
        <v>66247.666666666802</v>
      </c>
      <c r="L36">
        <v>68585.677916666653</v>
      </c>
      <c r="M36">
        <v>74849.931916666668</v>
      </c>
      <c r="N36">
        <v>74043.075146666655</v>
      </c>
      <c r="O36">
        <v>68358.120159999962</v>
      </c>
      <c r="P36">
        <v>68533.494416666654</v>
      </c>
      <c r="Q36">
        <v>65122.855466666668</v>
      </c>
      <c r="R36">
        <v>68792.054186666704</v>
      </c>
      <c r="S36">
        <v>64911.959419166706</v>
      </c>
      <c r="T36">
        <v>71979.465604166646</v>
      </c>
      <c r="U36">
        <v>66638.41814666662</v>
      </c>
      <c r="V36">
        <v>64321.500160000018</v>
      </c>
      <c r="W36">
        <v>68262.069746666661</v>
      </c>
      <c r="X36">
        <v>69119.666666666759</v>
      </c>
      <c r="Y36">
        <v>71994.72629166668</v>
      </c>
      <c r="Z36">
        <v>69461.888291666677</v>
      </c>
      <c r="AA36">
        <v>68579.818291666656</v>
      </c>
      <c r="AB36">
        <v>69087.289229166694</v>
      </c>
      <c r="AC36">
        <v>69407.677354166648</v>
      </c>
      <c r="AD36">
        <v>70052.488026666659</v>
      </c>
      <c r="AE36">
        <v>65800.422156666682</v>
      </c>
      <c r="AF36">
        <v>73806.315415000048</v>
      </c>
      <c r="AG36">
        <v>66700.609320000003</v>
      </c>
      <c r="AH36">
        <v>70804.467041666663</v>
      </c>
      <c r="AI36">
        <v>67195.293680000002</v>
      </c>
      <c r="AJ36">
        <v>68787.916666666773</v>
      </c>
      <c r="AK36">
        <v>69666.267041666695</v>
      </c>
      <c r="AL36">
        <v>69091.12241666668</v>
      </c>
      <c r="AM36">
        <v>69307.537756666658</v>
      </c>
      <c r="AN36">
        <v>69431.70352000001</v>
      </c>
      <c r="AO36">
        <v>75260.891791666669</v>
      </c>
      <c r="AP36">
        <v>64063.196250000045</v>
      </c>
      <c r="AQ36">
        <v>72289.291201666638</v>
      </c>
      <c r="AR36">
        <v>66349.342726666655</v>
      </c>
      <c r="AS36">
        <v>72482.704166666663</v>
      </c>
      <c r="AT36">
        <v>68849.666666666773</v>
      </c>
      <c r="AU36">
        <v>68646.785821666679</v>
      </c>
      <c r="AV36">
        <v>69688.179180000021</v>
      </c>
      <c r="AW36">
        <v>72644.958539999978</v>
      </c>
      <c r="AX36">
        <v>64664.524291666647</v>
      </c>
    </row>
    <row r="37" spans="1:50" x14ac:dyDescent="0.25">
      <c r="A37">
        <v>71886.366666666683</v>
      </c>
      <c r="B37">
        <v>67160.218260000038</v>
      </c>
      <c r="C37">
        <v>70105.772916666669</v>
      </c>
      <c r="D37">
        <v>68845.39254166669</v>
      </c>
      <c r="E37">
        <v>68308.190166666711</v>
      </c>
      <c r="F37">
        <v>66277.099619999979</v>
      </c>
      <c r="G37">
        <v>64484.166666666802</v>
      </c>
      <c r="H37">
        <v>69424.964541666661</v>
      </c>
      <c r="I37">
        <v>73113.275733333357</v>
      </c>
      <c r="J37">
        <v>67713.554271666682</v>
      </c>
      <c r="K37">
        <v>66247.666666666802</v>
      </c>
      <c r="L37">
        <v>68585.677916666653</v>
      </c>
      <c r="M37">
        <v>74849.931916666668</v>
      </c>
      <c r="N37">
        <v>70815.847166666659</v>
      </c>
      <c r="O37">
        <v>68358.120159999962</v>
      </c>
      <c r="P37">
        <v>68533.494416666654</v>
      </c>
      <c r="Q37">
        <v>65122.855466666668</v>
      </c>
      <c r="R37">
        <v>68792.054186666704</v>
      </c>
      <c r="S37">
        <v>64911.959419166706</v>
      </c>
      <c r="T37">
        <v>73279.610604166635</v>
      </c>
      <c r="U37">
        <v>66638.41814666662</v>
      </c>
      <c r="V37">
        <v>64321.500160000018</v>
      </c>
      <c r="W37">
        <v>68262.069746666661</v>
      </c>
      <c r="X37">
        <v>69119.666666666759</v>
      </c>
      <c r="Y37">
        <v>71994.72629166668</v>
      </c>
      <c r="Z37">
        <v>69461.888291666677</v>
      </c>
      <c r="AA37">
        <v>68579.818291666656</v>
      </c>
      <c r="AB37">
        <v>67809.666666666773</v>
      </c>
      <c r="AC37">
        <v>69407.677354166648</v>
      </c>
      <c r="AD37">
        <v>70052.488026666659</v>
      </c>
      <c r="AE37">
        <v>65800.422156666682</v>
      </c>
      <c r="AF37">
        <v>73806.315415000048</v>
      </c>
      <c r="AG37">
        <v>66700.609320000003</v>
      </c>
      <c r="AH37">
        <v>71250.907000000021</v>
      </c>
      <c r="AI37">
        <v>67195.293680000002</v>
      </c>
      <c r="AJ37">
        <v>68787.916666666773</v>
      </c>
      <c r="AK37">
        <v>69666.267041666695</v>
      </c>
      <c r="AL37">
        <v>69091.12241666668</v>
      </c>
      <c r="AM37">
        <v>69307.537756666658</v>
      </c>
      <c r="AN37">
        <v>69431.70352000001</v>
      </c>
      <c r="AO37">
        <v>75135.761541666623</v>
      </c>
      <c r="AP37">
        <v>64063.196250000045</v>
      </c>
      <c r="AQ37">
        <v>71929.999162499997</v>
      </c>
      <c r="AR37">
        <v>66349.342726666655</v>
      </c>
      <c r="AS37">
        <v>72482.704166666663</v>
      </c>
      <c r="AT37">
        <v>68849.666666666773</v>
      </c>
      <c r="AU37">
        <v>68646.785821666679</v>
      </c>
      <c r="AV37">
        <v>69688.179180000021</v>
      </c>
      <c r="AW37">
        <v>72644.958539999978</v>
      </c>
      <c r="AX37">
        <v>64664.524291666647</v>
      </c>
    </row>
    <row r="38" spans="1:50" x14ac:dyDescent="0.25">
      <c r="A38">
        <v>71886.366666666683</v>
      </c>
      <c r="B38">
        <v>67160.218260000038</v>
      </c>
      <c r="C38">
        <v>73616.916666666686</v>
      </c>
      <c r="D38">
        <v>68845.39254166669</v>
      </c>
      <c r="E38">
        <v>68308.190166666711</v>
      </c>
      <c r="F38">
        <v>66277.099619999979</v>
      </c>
      <c r="G38">
        <v>64484.166666666802</v>
      </c>
      <c r="H38">
        <v>69424.964541666661</v>
      </c>
      <c r="I38">
        <v>73113.275733333357</v>
      </c>
      <c r="J38">
        <v>67713.554271666682</v>
      </c>
      <c r="K38">
        <v>66247.666666666802</v>
      </c>
      <c r="L38">
        <v>68585.677916666653</v>
      </c>
      <c r="M38">
        <v>75740.436106666661</v>
      </c>
      <c r="N38">
        <v>69804.522849166649</v>
      </c>
      <c r="O38">
        <v>68358.120159999962</v>
      </c>
      <c r="P38">
        <v>68533.494416666654</v>
      </c>
      <c r="Q38">
        <v>65122.855466666668</v>
      </c>
      <c r="R38">
        <v>68792.054186666704</v>
      </c>
      <c r="S38">
        <v>66951.173791666661</v>
      </c>
      <c r="T38">
        <v>73279.610604166635</v>
      </c>
      <c r="U38">
        <v>66638.41814666662</v>
      </c>
      <c r="V38">
        <v>64321.500160000018</v>
      </c>
      <c r="W38">
        <v>68262.069746666661</v>
      </c>
      <c r="X38">
        <v>69119.666666666759</v>
      </c>
      <c r="Y38">
        <v>71994.72629166668</v>
      </c>
      <c r="Z38">
        <v>73355.938916666681</v>
      </c>
      <c r="AA38">
        <v>68579.818291666656</v>
      </c>
      <c r="AB38">
        <v>67809.666666666773</v>
      </c>
      <c r="AC38">
        <v>69407.677354166648</v>
      </c>
      <c r="AD38">
        <v>67415.165626666669</v>
      </c>
      <c r="AE38">
        <v>65800.422156666682</v>
      </c>
      <c r="AF38">
        <v>73717.043988333331</v>
      </c>
      <c r="AG38">
        <v>68247.709666666691</v>
      </c>
      <c r="AH38">
        <v>71250.907000000021</v>
      </c>
      <c r="AI38">
        <v>66229.150236666668</v>
      </c>
      <c r="AJ38">
        <v>68787.916666666773</v>
      </c>
      <c r="AK38">
        <v>71641.038416666677</v>
      </c>
      <c r="AL38">
        <v>66975.710006666661</v>
      </c>
      <c r="AM38">
        <v>69307.537756666658</v>
      </c>
      <c r="AN38">
        <v>69431.70352000001</v>
      </c>
      <c r="AO38">
        <v>68636.003666666671</v>
      </c>
      <c r="AP38">
        <v>64063.196250000045</v>
      </c>
      <c r="AQ38">
        <v>71929.999162499997</v>
      </c>
      <c r="AR38">
        <v>67405.015791666709</v>
      </c>
      <c r="AS38">
        <v>72066.954166666706</v>
      </c>
      <c r="AT38">
        <v>68849.666666666773</v>
      </c>
      <c r="AU38">
        <v>68646.785821666679</v>
      </c>
      <c r="AV38">
        <v>68667.263919999998</v>
      </c>
      <c r="AW38">
        <v>71626.964256666688</v>
      </c>
      <c r="AX38">
        <v>64664.524291666647</v>
      </c>
    </row>
    <row r="39" spans="1:50" x14ac:dyDescent="0.25">
      <c r="A39">
        <v>69272.127854166669</v>
      </c>
      <c r="B39">
        <v>74053.102166666707</v>
      </c>
      <c r="C39">
        <v>73616.916666666686</v>
      </c>
      <c r="D39">
        <v>68845.39254166669</v>
      </c>
      <c r="E39">
        <v>66051.998479999995</v>
      </c>
      <c r="F39">
        <v>66277.099619999979</v>
      </c>
      <c r="G39">
        <v>64484.166666666802</v>
      </c>
      <c r="H39">
        <v>69947.710080000004</v>
      </c>
      <c r="I39">
        <v>71281.286749999985</v>
      </c>
      <c r="J39">
        <v>67713.554271666682</v>
      </c>
      <c r="K39">
        <v>66247.666666666802</v>
      </c>
      <c r="L39">
        <v>68426.215791666662</v>
      </c>
      <c r="M39">
        <v>73611.887499999953</v>
      </c>
      <c r="N39">
        <v>69804.522849166649</v>
      </c>
      <c r="O39">
        <v>65534.16666666681</v>
      </c>
      <c r="P39">
        <v>68533.494416666654</v>
      </c>
      <c r="Q39">
        <v>65122.855466666668</v>
      </c>
      <c r="R39">
        <v>70056.670833333337</v>
      </c>
      <c r="S39">
        <v>66951.173791666661</v>
      </c>
      <c r="T39">
        <v>72130.64591666669</v>
      </c>
      <c r="U39">
        <v>68100.36106666665</v>
      </c>
      <c r="V39">
        <v>64321.500160000018</v>
      </c>
      <c r="W39">
        <v>68262.069746666661</v>
      </c>
      <c r="X39">
        <v>69588.18272916667</v>
      </c>
      <c r="Y39">
        <v>69103.167999999991</v>
      </c>
      <c r="Z39">
        <v>73406.24490666666</v>
      </c>
      <c r="AA39">
        <v>68579.818291666656</v>
      </c>
      <c r="AB39">
        <v>67350.416666666788</v>
      </c>
      <c r="AC39">
        <v>69407.677354166648</v>
      </c>
      <c r="AD39">
        <v>67415.165626666669</v>
      </c>
      <c r="AE39">
        <v>68471.489226666672</v>
      </c>
      <c r="AF39">
        <v>73717.043988333331</v>
      </c>
      <c r="AG39">
        <v>68247.709666666691</v>
      </c>
      <c r="AH39">
        <v>68943.194686666626</v>
      </c>
      <c r="AI39">
        <v>66229.150236666668</v>
      </c>
      <c r="AJ39">
        <v>68787.916666666773</v>
      </c>
      <c r="AK39">
        <v>69675.577541666658</v>
      </c>
      <c r="AL39">
        <v>66975.710006666661</v>
      </c>
      <c r="AM39">
        <v>69307.537756666658</v>
      </c>
      <c r="AN39">
        <v>68401.454364999983</v>
      </c>
      <c r="AO39">
        <v>68636.003666666671</v>
      </c>
      <c r="AP39">
        <v>64063.196250000045</v>
      </c>
      <c r="AQ39">
        <v>71929.999162499997</v>
      </c>
      <c r="AR39">
        <v>67405.015791666709</v>
      </c>
      <c r="AS39">
        <v>72066.954166666706</v>
      </c>
      <c r="AT39">
        <v>67110.039901666692</v>
      </c>
      <c r="AU39">
        <v>68646.785821666679</v>
      </c>
      <c r="AV39">
        <v>68667.263919999998</v>
      </c>
      <c r="AW39">
        <v>71626.964256666688</v>
      </c>
      <c r="AX39">
        <v>64664.524291666647</v>
      </c>
    </row>
    <row r="40" spans="1:50" x14ac:dyDescent="0.25">
      <c r="A40">
        <v>69272.127854166669</v>
      </c>
      <c r="B40">
        <v>74053.102166666707</v>
      </c>
      <c r="C40">
        <v>69196.571863333345</v>
      </c>
      <c r="D40">
        <v>68845.39254166669</v>
      </c>
      <c r="E40">
        <v>66051.998479999995</v>
      </c>
      <c r="F40">
        <v>66277.099619999979</v>
      </c>
      <c r="G40">
        <v>64484.166666666802</v>
      </c>
      <c r="H40">
        <v>69947.710080000004</v>
      </c>
      <c r="I40">
        <v>71281.286749999985</v>
      </c>
      <c r="J40">
        <v>64884.398541666662</v>
      </c>
      <c r="K40">
        <v>66247.666666666802</v>
      </c>
      <c r="L40">
        <v>68426.215791666662</v>
      </c>
      <c r="M40">
        <v>73611.887499999953</v>
      </c>
      <c r="N40">
        <v>68027.445522499984</v>
      </c>
      <c r="O40">
        <v>65534.16666666681</v>
      </c>
      <c r="P40">
        <v>68533.494416666654</v>
      </c>
      <c r="Q40">
        <v>66531.438536666668</v>
      </c>
      <c r="R40">
        <v>69800.416666666672</v>
      </c>
      <c r="S40">
        <v>69411.145541666687</v>
      </c>
      <c r="T40">
        <v>72130.64591666669</v>
      </c>
      <c r="U40">
        <v>66541.666666666788</v>
      </c>
      <c r="V40">
        <v>68992.528415000008</v>
      </c>
      <c r="W40">
        <v>71952.49218666667</v>
      </c>
      <c r="X40">
        <v>69588.18272916667</v>
      </c>
      <c r="Y40">
        <v>69103.167999999991</v>
      </c>
      <c r="Z40">
        <v>73406.24490666666</v>
      </c>
      <c r="AA40">
        <v>68579.818291666656</v>
      </c>
      <c r="AB40">
        <v>65123.076586666706</v>
      </c>
      <c r="AC40">
        <v>69865.843556666689</v>
      </c>
      <c r="AD40">
        <v>67415.165626666669</v>
      </c>
      <c r="AE40">
        <v>68471.489226666672</v>
      </c>
      <c r="AF40">
        <v>71993.820831666657</v>
      </c>
      <c r="AG40">
        <v>68247.709666666691</v>
      </c>
      <c r="AH40">
        <v>68943.194686666626</v>
      </c>
      <c r="AI40">
        <v>66229.150236666668</v>
      </c>
      <c r="AJ40">
        <v>68787.916666666773</v>
      </c>
      <c r="AK40">
        <v>69675.577541666658</v>
      </c>
      <c r="AL40">
        <v>66975.710006666661</v>
      </c>
      <c r="AM40">
        <v>70192.433226666675</v>
      </c>
      <c r="AN40">
        <v>68401.454364999983</v>
      </c>
      <c r="AO40">
        <v>68636.003666666671</v>
      </c>
      <c r="AP40">
        <v>64063.196250000045</v>
      </c>
      <c r="AQ40">
        <v>71891.617681666641</v>
      </c>
      <c r="AR40">
        <v>67405.015791666709</v>
      </c>
      <c r="AS40">
        <v>72066.954166666706</v>
      </c>
      <c r="AT40">
        <v>67110.039901666692</v>
      </c>
      <c r="AU40">
        <v>68646.785821666679</v>
      </c>
      <c r="AV40">
        <v>68667.263919999998</v>
      </c>
      <c r="AW40">
        <v>71626.964256666688</v>
      </c>
      <c r="AX40">
        <v>64664.524291666647</v>
      </c>
    </row>
    <row r="41" spans="1:50" x14ac:dyDescent="0.25">
      <c r="A41">
        <v>69272.127854166669</v>
      </c>
      <c r="B41">
        <v>73457.75766666673</v>
      </c>
      <c r="C41">
        <v>67794.788479166687</v>
      </c>
      <c r="D41">
        <v>69191.848541666681</v>
      </c>
      <c r="E41">
        <v>66051.998479999995</v>
      </c>
      <c r="F41">
        <v>66277.099619999979</v>
      </c>
      <c r="G41">
        <v>64484.166666666802</v>
      </c>
      <c r="H41">
        <v>69947.710080000004</v>
      </c>
      <c r="I41">
        <v>70641.469854166658</v>
      </c>
      <c r="J41">
        <v>64884.398541666662</v>
      </c>
      <c r="K41">
        <v>65889.166666666802</v>
      </c>
      <c r="L41">
        <v>68426.215791666662</v>
      </c>
      <c r="M41">
        <v>73611.887499999953</v>
      </c>
      <c r="N41">
        <v>64947.779541666663</v>
      </c>
      <c r="O41">
        <v>65534.16666666681</v>
      </c>
      <c r="P41">
        <v>69621.055291666664</v>
      </c>
      <c r="Q41">
        <v>66531.438536666668</v>
      </c>
      <c r="R41">
        <v>69800.416666666672</v>
      </c>
      <c r="S41">
        <v>69411.145541666687</v>
      </c>
      <c r="T41">
        <v>72130.64591666669</v>
      </c>
      <c r="U41">
        <v>66541.666666666788</v>
      </c>
      <c r="V41">
        <v>68992.528415000008</v>
      </c>
      <c r="W41">
        <v>69958.72083333334</v>
      </c>
      <c r="X41">
        <v>69588.18272916667</v>
      </c>
      <c r="Y41">
        <v>69103.167999999991</v>
      </c>
      <c r="Z41">
        <v>73406.24490666666</v>
      </c>
      <c r="AA41">
        <v>69095.484604166646</v>
      </c>
      <c r="AB41">
        <v>65123.076586666706</v>
      </c>
      <c r="AC41">
        <v>69865.843556666689</v>
      </c>
      <c r="AD41">
        <v>67415.165626666669</v>
      </c>
      <c r="AE41">
        <v>67831.666666666759</v>
      </c>
      <c r="AF41">
        <v>70239.357666666692</v>
      </c>
      <c r="AG41">
        <v>68247.709666666691</v>
      </c>
      <c r="AH41">
        <v>68711.666666666773</v>
      </c>
      <c r="AI41">
        <v>65819.804146666691</v>
      </c>
      <c r="AJ41">
        <v>68787.916666666773</v>
      </c>
      <c r="AK41">
        <v>69675.577541666658</v>
      </c>
      <c r="AL41">
        <v>66975.710006666661</v>
      </c>
      <c r="AM41">
        <v>70192.433226666675</v>
      </c>
      <c r="AN41">
        <v>68401.454364999983</v>
      </c>
      <c r="AO41">
        <v>68636.003666666671</v>
      </c>
      <c r="AP41">
        <v>69093.49000000002</v>
      </c>
      <c r="AQ41">
        <v>70504.916316666684</v>
      </c>
      <c r="AR41">
        <v>67405.015791666709</v>
      </c>
      <c r="AS41">
        <v>72254.917541666669</v>
      </c>
      <c r="AT41">
        <v>67110.039901666692</v>
      </c>
      <c r="AU41">
        <v>68646.785821666679</v>
      </c>
      <c r="AV41">
        <v>68667.263919999998</v>
      </c>
      <c r="AW41">
        <v>71626.964256666688</v>
      </c>
      <c r="AX41">
        <v>64664.524291666647</v>
      </c>
    </row>
    <row r="42" spans="1:50" x14ac:dyDescent="0.25">
      <c r="A42">
        <v>69272.127854166669</v>
      </c>
      <c r="B42">
        <v>70159.123916666664</v>
      </c>
      <c r="C42">
        <v>67794.788479166687</v>
      </c>
      <c r="D42">
        <v>68651.717291666646</v>
      </c>
      <c r="E42">
        <v>66051.998479999995</v>
      </c>
      <c r="F42">
        <v>66277.099619999979</v>
      </c>
      <c r="G42">
        <v>64484.166666666802</v>
      </c>
      <c r="H42">
        <v>69947.710080000004</v>
      </c>
      <c r="I42">
        <v>70641.469854166658</v>
      </c>
      <c r="J42">
        <v>64884.398541666662</v>
      </c>
      <c r="K42">
        <v>65889.166666666802</v>
      </c>
      <c r="L42">
        <v>68426.215791666662</v>
      </c>
      <c r="M42">
        <v>73462.904354166691</v>
      </c>
      <c r="N42">
        <v>64947.779541666663</v>
      </c>
      <c r="O42">
        <v>65534.16666666681</v>
      </c>
      <c r="P42">
        <v>69621.055291666664</v>
      </c>
      <c r="Q42">
        <v>66434.416666666788</v>
      </c>
      <c r="R42">
        <v>69800.416666666672</v>
      </c>
      <c r="S42">
        <v>69411.145541666687</v>
      </c>
      <c r="T42">
        <v>72130.64591666669</v>
      </c>
      <c r="U42">
        <v>66541.666666666788</v>
      </c>
      <c r="V42">
        <v>69927.110416666706</v>
      </c>
      <c r="W42">
        <v>69958.72083333334</v>
      </c>
      <c r="X42">
        <v>73806.651104166653</v>
      </c>
      <c r="Y42">
        <v>69103.167999999991</v>
      </c>
      <c r="Z42">
        <v>68315.796855000008</v>
      </c>
      <c r="AA42">
        <v>69095.484604166646</v>
      </c>
      <c r="AB42">
        <v>60588.416666666788</v>
      </c>
      <c r="AC42">
        <v>69865.843556666689</v>
      </c>
      <c r="AD42">
        <v>67415.165626666669</v>
      </c>
      <c r="AE42">
        <v>67831.666666666759</v>
      </c>
      <c r="AF42">
        <v>70239.357666666692</v>
      </c>
      <c r="AG42">
        <v>68247.709666666691</v>
      </c>
      <c r="AH42">
        <v>68711.666666666773</v>
      </c>
      <c r="AI42">
        <v>65819.804146666691</v>
      </c>
      <c r="AJ42">
        <v>66559.666666666802</v>
      </c>
      <c r="AK42">
        <v>69675.577541666658</v>
      </c>
      <c r="AL42">
        <v>66975.710006666661</v>
      </c>
      <c r="AM42">
        <v>70192.433226666675</v>
      </c>
      <c r="AN42">
        <v>68401.454364999983</v>
      </c>
      <c r="AO42">
        <v>68636.003666666671</v>
      </c>
      <c r="AP42">
        <v>69093.49000000002</v>
      </c>
      <c r="AQ42">
        <v>70504.916316666684</v>
      </c>
      <c r="AR42">
        <v>67737.260916666666</v>
      </c>
      <c r="AS42">
        <v>71048.27999999997</v>
      </c>
      <c r="AT42">
        <v>67110.039901666692</v>
      </c>
      <c r="AU42">
        <v>68646.785821666679</v>
      </c>
      <c r="AV42">
        <v>70787.55901333339</v>
      </c>
      <c r="AW42">
        <v>71626.964256666688</v>
      </c>
      <c r="AX42">
        <v>68559.126640000002</v>
      </c>
    </row>
    <row r="43" spans="1:50" x14ac:dyDescent="0.25">
      <c r="A43">
        <v>69272.127854166669</v>
      </c>
      <c r="B43">
        <v>67893.66704166666</v>
      </c>
      <c r="C43">
        <v>67794.788479166687</v>
      </c>
      <c r="D43">
        <v>68651.717291666646</v>
      </c>
      <c r="E43">
        <v>71080.055666666623</v>
      </c>
      <c r="F43">
        <v>69278.166666666759</v>
      </c>
      <c r="G43">
        <v>68253.079666666657</v>
      </c>
      <c r="H43">
        <v>68177.101791666675</v>
      </c>
      <c r="I43">
        <v>70641.469854166658</v>
      </c>
      <c r="J43">
        <v>64884.398541666662</v>
      </c>
      <c r="K43">
        <v>65889.166666666802</v>
      </c>
      <c r="L43">
        <v>68426.215791666662</v>
      </c>
      <c r="M43">
        <v>73462.904354166691</v>
      </c>
      <c r="N43">
        <v>64947.779541666663</v>
      </c>
      <c r="O43">
        <v>65534.16666666681</v>
      </c>
      <c r="P43">
        <v>69385.050720000043</v>
      </c>
      <c r="Q43">
        <v>66191.166666666788</v>
      </c>
      <c r="R43">
        <v>69800.416666666672</v>
      </c>
      <c r="S43">
        <v>69411.145541666687</v>
      </c>
      <c r="T43">
        <v>68709.658220000012</v>
      </c>
      <c r="U43">
        <v>66541.666666666788</v>
      </c>
      <c r="V43">
        <v>69927.110416666706</v>
      </c>
      <c r="W43">
        <v>69958.72083333334</v>
      </c>
      <c r="X43">
        <v>73806.651104166653</v>
      </c>
      <c r="Y43">
        <v>69103.167999999991</v>
      </c>
      <c r="Z43">
        <v>68315.796855000008</v>
      </c>
      <c r="AA43">
        <v>69095.484604166646</v>
      </c>
      <c r="AB43">
        <v>60588.416666666788</v>
      </c>
      <c r="AC43">
        <v>69865.843556666689</v>
      </c>
      <c r="AD43">
        <v>67415.165626666669</v>
      </c>
      <c r="AE43">
        <v>64948.093086666682</v>
      </c>
      <c r="AF43">
        <v>70239.357666666692</v>
      </c>
      <c r="AG43">
        <v>68558.012166666682</v>
      </c>
      <c r="AH43">
        <v>68711.666666666773</v>
      </c>
      <c r="AI43">
        <v>65819.804146666691</v>
      </c>
      <c r="AJ43">
        <v>66559.666666666802</v>
      </c>
      <c r="AK43">
        <v>68849.651666666658</v>
      </c>
      <c r="AL43">
        <v>66975.710006666661</v>
      </c>
      <c r="AM43">
        <v>70192.433226666675</v>
      </c>
      <c r="AN43">
        <v>68176.077040000018</v>
      </c>
      <c r="AO43">
        <v>70103.121041666673</v>
      </c>
      <c r="AP43">
        <v>69093.49000000002</v>
      </c>
      <c r="AQ43">
        <v>70504.916316666684</v>
      </c>
      <c r="AR43">
        <v>71557.218041666682</v>
      </c>
      <c r="AS43">
        <v>68249.196826666739</v>
      </c>
      <c r="AT43">
        <v>67110.039901666692</v>
      </c>
      <c r="AU43">
        <v>69043.298604166645</v>
      </c>
      <c r="AV43">
        <v>70787.55901333339</v>
      </c>
      <c r="AW43">
        <v>71626.964256666688</v>
      </c>
      <c r="AX43">
        <v>67401.332041666668</v>
      </c>
    </row>
    <row r="44" spans="1:50" x14ac:dyDescent="0.25">
      <c r="A44">
        <v>69272.127854166669</v>
      </c>
      <c r="B44">
        <v>67893.66704166666</v>
      </c>
      <c r="C44">
        <v>67794.788479166687</v>
      </c>
      <c r="D44">
        <v>68651.717291666646</v>
      </c>
      <c r="E44">
        <v>71080.055666666623</v>
      </c>
      <c r="F44">
        <v>69278.166666666759</v>
      </c>
      <c r="G44">
        <v>69298.358279166656</v>
      </c>
      <c r="H44">
        <v>68177.101791666675</v>
      </c>
      <c r="I44">
        <v>70641.469854166658</v>
      </c>
      <c r="J44">
        <v>64884.398541666662</v>
      </c>
      <c r="K44">
        <v>65889.166666666802</v>
      </c>
      <c r="L44">
        <v>71517.505041666664</v>
      </c>
      <c r="M44">
        <v>73462.904354166691</v>
      </c>
      <c r="N44">
        <v>64947.779541666663</v>
      </c>
      <c r="O44">
        <v>65534.16666666681</v>
      </c>
      <c r="P44">
        <v>69385.050720000043</v>
      </c>
      <c r="Q44">
        <v>66191.166666666788</v>
      </c>
      <c r="R44">
        <v>69800.416666666672</v>
      </c>
      <c r="S44">
        <v>69603.239280000009</v>
      </c>
      <c r="T44">
        <v>68709.658220000012</v>
      </c>
      <c r="U44">
        <v>65100.312876666707</v>
      </c>
      <c r="V44">
        <v>72052.425906666671</v>
      </c>
      <c r="W44">
        <v>69958.72083333334</v>
      </c>
      <c r="X44">
        <v>74135.018000000011</v>
      </c>
      <c r="Y44">
        <v>69103.167999999991</v>
      </c>
      <c r="Z44">
        <v>68315.796855000008</v>
      </c>
      <c r="AA44">
        <v>69095.484604166646</v>
      </c>
      <c r="AB44">
        <v>60588.416666666788</v>
      </c>
      <c r="AC44">
        <v>69865.843556666689</v>
      </c>
      <c r="AD44">
        <v>68469.611944166667</v>
      </c>
      <c r="AE44">
        <v>64948.093086666682</v>
      </c>
      <c r="AF44">
        <v>69952.160513333307</v>
      </c>
      <c r="AG44">
        <v>67982.083416666661</v>
      </c>
      <c r="AH44">
        <v>68711.666666666773</v>
      </c>
      <c r="AI44">
        <v>65819.804146666691</v>
      </c>
      <c r="AJ44">
        <v>66559.666666666802</v>
      </c>
      <c r="AK44">
        <v>68849.651666666658</v>
      </c>
      <c r="AL44">
        <v>68693.589354166645</v>
      </c>
      <c r="AM44">
        <v>70192.433226666675</v>
      </c>
      <c r="AN44">
        <v>68176.077040000018</v>
      </c>
      <c r="AO44">
        <v>70103.121041666673</v>
      </c>
      <c r="AP44">
        <v>67936.430716666655</v>
      </c>
      <c r="AQ44">
        <v>69760.190849166669</v>
      </c>
      <c r="AR44">
        <v>71149.00446666668</v>
      </c>
      <c r="AS44">
        <v>68249.196826666739</v>
      </c>
      <c r="AT44">
        <v>67110.039901666692</v>
      </c>
      <c r="AU44">
        <v>69043.298604166645</v>
      </c>
      <c r="AV44">
        <v>73809.077916666662</v>
      </c>
      <c r="AW44">
        <v>72619.125000000015</v>
      </c>
      <c r="AX44">
        <v>67401.332041666668</v>
      </c>
    </row>
    <row r="45" spans="1:50" x14ac:dyDescent="0.25">
      <c r="A45">
        <v>68373.290375000011</v>
      </c>
      <c r="B45">
        <v>67893.66704166666</v>
      </c>
      <c r="C45">
        <v>67794.788479166687</v>
      </c>
      <c r="D45">
        <v>68651.717291666646</v>
      </c>
      <c r="E45">
        <v>68950.813291666709</v>
      </c>
      <c r="F45">
        <v>69278.166666666759</v>
      </c>
      <c r="G45">
        <v>69298.358279166656</v>
      </c>
      <c r="H45">
        <v>68177.101791666675</v>
      </c>
      <c r="I45">
        <v>70641.469854166658</v>
      </c>
      <c r="J45">
        <v>67755.422106666651</v>
      </c>
      <c r="K45">
        <v>65889.166666666802</v>
      </c>
      <c r="L45">
        <v>71517.505041666664</v>
      </c>
      <c r="M45">
        <v>73462.904354166691</v>
      </c>
      <c r="N45">
        <v>64947.779541666663</v>
      </c>
      <c r="O45">
        <v>65571.921734166652</v>
      </c>
      <c r="P45">
        <v>69385.050720000043</v>
      </c>
      <c r="Q45">
        <v>61716.892356666656</v>
      </c>
      <c r="R45">
        <v>69800.416666666672</v>
      </c>
      <c r="S45">
        <v>67390.293791666656</v>
      </c>
      <c r="T45">
        <v>68709.658220000012</v>
      </c>
      <c r="U45">
        <v>65100.312876666707</v>
      </c>
      <c r="V45">
        <v>72371.826482500008</v>
      </c>
      <c r="W45">
        <v>69958.72083333334</v>
      </c>
      <c r="X45">
        <v>73104.498339999976</v>
      </c>
      <c r="Y45">
        <v>69422.472666666697</v>
      </c>
      <c r="Z45">
        <v>68315.796855000008</v>
      </c>
      <c r="AA45">
        <v>68769.919354166661</v>
      </c>
      <c r="AB45">
        <v>60588.416666666788</v>
      </c>
      <c r="AC45">
        <v>68033.63152666665</v>
      </c>
      <c r="AD45">
        <v>70141.726718333317</v>
      </c>
      <c r="AE45">
        <v>64948.093086666682</v>
      </c>
      <c r="AF45">
        <v>69952.160513333307</v>
      </c>
      <c r="AG45">
        <v>67982.083416666661</v>
      </c>
      <c r="AH45">
        <v>68711.666666666773</v>
      </c>
      <c r="AI45">
        <v>65819.804146666691</v>
      </c>
      <c r="AJ45">
        <v>66559.666666666802</v>
      </c>
      <c r="AK45">
        <v>68849.651666666658</v>
      </c>
      <c r="AL45">
        <v>68693.589354166645</v>
      </c>
      <c r="AM45">
        <v>70192.433226666675</v>
      </c>
      <c r="AN45">
        <v>68176.077040000018</v>
      </c>
      <c r="AO45">
        <v>69047.516416666665</v>
      </c>
      <c r="AP45">
        <v>67936.430716666655</v>
      </c>
      <c r="AQ45">
        <v>69760.190849166669</v>
      </c>
      <c r="AR45">
        <v>70624.910834166643</v>
      </c>
      <c r="AS45">
        <v>68249.196826666739</v>
      </c>
      <c r="AT45">
        <v>69451.128635000001</v>
      </c>
      <c r="AU45">
        <v>69043.298604166645</v>
      </c>
      <c r="AV45">
        <v>68224.148220000003</v>
      </c>
      <c r="AW45">
        <v>72619.125000000015</v>
      </c>
      <c r="AX45">
        <v>67401.332041666668</v>
      </c>
    </row>
    <row r="46" spans="1:50" x14ac:dyDescent="0.25">
      <c r="A46">
        <v>68373.290375000011</v>
      </c>
      <c r="B46">
        <v>67893.66704166666</v>
      </c>
      <c r="C46">
        <v>70517.689580000035</v>
      </c>
      <c r="D46">
        <v>68651.717291666646</v>
      </c>
      <c r="E46">
        <v>68950.813291666709</v>
      </c>
      <c r="F46">
        <v>69278.166666666759</v>
      </c>
      <c r="G46">
        <v>69206.397666666671</v>
      </c>
      <c r="H46">
        <v>68177.101791666675</v>
      </c>
      <c r="I46">
        <v>69826.940906666685</v>
      </c>
      <c r="J46">
        <v>67755.422106666651</v>
      </c>
      <c r="K46">
        <v>65889.166666666802</v>
      </c>
      <c r="L46">
        <v>68267.679041666663</v>
      </c>
      <c r="M46">
        <v>73462.904354166691</v>
      </c>
      <c r="N46">
        <v>68116.975194166705</v>
      </c>
      <c r="O46">
        <v>66848.453041666653</v>
      </c>
      <c r="P46">
        <v>69385.050720000043</v>
      </c>
      <c r="Q46">
        <v>61716.892356666656</v>
      </c>
      <c r="R46">
        <v>70053.035999999993</v>
      </c>
      <c r="S46">
        <v>67390.293791666656</v>
      </c>
      <c r="T46">
        <v>68709.658220000012</v>
      </c>
      <c r="U46">
        <v>65100.312876666707</v>
      </c>
      <c r="V46">
        <v>72371.826482500008</v>
      </c>
      <c r="W46">
        <v>69958.72083333334</v>
      </c>
      <c r="X46">
        <v>69864.584767500011</v>
      </c>
      <c r="Y46">
        <v>69422.472666666697</v>
      </c>
      <c r="Z46">
        <v>68315.796855000008</v>
      </c>
      <c r="AA46">
        <v>68769.919354166661</v>
      </c>
      <c r="AB46">
        <v>60588.416666666788</v>
      </c>
      <c r="AC46">
        <v>68033.63152666665</v>
      </c>
      <c r="AD46">
        <v>70141.726718333317</v>
      </c>
      <c r="AE46">
        <v>64948.093086666682</v>
      </c>
      <c r="AF46">
        <v>69952.160513333307</v>
      </c>
      <c r="AG46">
        <v>67982.083416666661</v>
      </c>
      <c r="AH46">
        <v>68711.666666666773</v>
      </c>
      <c r="AI46">
        <v>67976.916666666788</v>
      </c>
      <c r="AJ46">
        <v>66559.666666666802</v>
      </c>
      <c r="AK46">
        <v>68849.651666666658</v>
      </c>
      <c r="AL46">
        <v>68693.589354166645</v>
      </c>
      <c r="AM46">
        <v>70451.241200000004</v>
      </c>
      <c r="AN46">
        <v>66661.916666666788</v>
      </c>
      <c r="AO46">
        <v>69047.516416666665</v>
      </c>
      <c r="AP46">
        <v>67936.430716666655</v>
      </c>
      <c r="AQ46">
        <v>69760.190849166669</v>
      </c>
      <c r="AR46">
        <v>65662.218013333331</v>
      </c>
      <c r="AS46">
        <v>68249.196826666739</v>
      </c>
      <c r="AT46">
        <v>68624.13404333331</v>
      </c>
      <c r="AU46">
        <v>69043.298604166645</v>
      </c>
      <c r="AV46">
        <v>68224.148220000003</v>
      </c>
      <c r="AW46">
        <v>72619.125000000015</v>
      </c>
      <c r="AX46">
        <v>67401.332041666668</v>
      </c>
    </row>
    <row r="47" spans="1:50" x14ac:dyDescent="0.25">
      <c r="A47">
        <v>68373.290375000011</v>
      </c>
      <c r="B47">
        <v>67893.66704166666</v>
      </c>
      <c r="C47">
        <v>70517.689580000035</v>
      </c>
      <c r="D47">
        <v>70816.430862500027</v>
      </c>
      <c r="E47">
        <v>68950.813291666709</v>
      </c>
      <c r="F47">
        <v>68293.655899999998</v>
      </c>
      <c r="G47">
        <v>69206.397666666671</v>
      </c>
      <c r="H47">
        <v>66249.905220000015</v>
      </c>
      <c r="I47">
        <v>69826.940906666685</v>
      </c>
      <c r="J47">
        <v>67755.422106666651</v>
      </c>
      <c r="K47">
        <v>65906.35242666665</v>
      </c>
      <c r="L47">
        <v>68267.679041666663</v>
      </c>
      <c r="M47">
        <v>73462.904354166691</v>
      </c>
      <c r="N47">
        <v>68116.975194166705</v>
      </c>
      <c r="O47">
        <v>66848.453041666653</v>
      </c>
      <c r="P47">
        <v>69385.050720000043</v>
      </c>
      <c r="Q47">
        <v>61716.892356666656</v>
      </c>
      <c r="R47">
        <v>70053.035999999993</v>
      </c>
      <c r="S47">
        <v>67390.293791666656</v>
      </c>
      <c r="T47">
        <v>68709.658220000012</v>
      </c>
      <c r="U47">
        <v>65100.312876666707</v>
      </c>
      <c r="V47">
        <v>71334.90833333334</v>
      </c>
      <c r="W47">
        <v>69958.72083333334</v>
      </c>
      <c r="X47">
        <v>69864.584767500011</v>
      </c>
      <c r="Y47">
        <v>69422.472666666697</v>
      </c>
      <c r="Z47">
        <v>68315.796855000008</v>
      </c>
      <c r="AA47">
        <v>68769.919354166661</v>
      </c>
      <c r="AB47">
        <v>60588.416666666788</v>
      </c>
      <c r="AC47">
        <v>68033.63152666665</v>
      </c>
      <c r="AD47">
        <v>70141.726718333317</v>
      </c>
      <c r="AE47">
        <v>64948.093086666682</v>
      </c>
      <c r="AF47">
        <v>69952.160513333307</v>
      </c>
      <c r="AG47">
        <v>67982.083416666661</v>
      </c>
      <c r="AH47">
        <v>68711.666666666773</v>
      </c>
      <c r="AI47">
        <v>66581.76972916667</v>
      </c>
      <c r="AJ47">
        <v>66559.666666666802</v>
      </c>
      <c r="AK47">
        <v>67255.202694999971</v>
      </c>
      <c r="AL47">
        <v>68693.589354166645</v>
      </c>
      <c r="AM47">
        <v>66024.227166666649</v>
      </c>
      <c r="AN47">
        <v>66661.916666666788</v>
      </c>
      <c r="AO47">
        <v>69047.516416666665</v>
      </c>
      <c r="AP47">
        <v>67936.430716666655</v>
      </c>
      <c r="AQ47">
        <v>69760.190849166669</v>
      </c>
      <c r="AR47">
        <v>65662.218013333331</v>
      </c>
      <c r="AS47">
        <v>68249.196826666739</v>
      </c>
      <c r="AT47">
        <v>68624.13404333331</v>
      </c>
      <c r="AU47">
        <v>68544.261154999986</v>
      </c>
      <c r="AV47">
        <v>68224.148220000003</v>
      </c>
      <c r="AW47">
        <v>72619.125000000015</v>
      </c>
      <c r="AX47">
        <v>67401.332041666668</v>
      </c>
    </row>
    <row r="48" spans="1:50" x14ac:dyDescent="0.25">
      <c r="A48">
        <v>68373.290375000011</v>
      </c>
      <c r="B48">
        <v>69529.041666666672</v>
      </c>
      <c r="C48">
        <v>69271.745354166676</v>
      </c>
      <c r="D48">
        <v>70816.430862500027</v>
      </c>
      <c r="E48">
        <v>68950.813291666709</v>
      </c>
      <c r="F48">
        <v>68293.655899999998</v>
      </c>
      <c r="G48">
        <v>69206.397666666671</v>
      </c>
      <c r="H48">
        <v>66249.905220000015</v>
      </c>
      <c r="I48">
        <v>69826.940906666685</v>
      </c>
      <c r="J48">
        <v>67755.422106666651</v>
      </c>
      <c r="K48">
        <v>65906.35242666665</v>
      </c>
      <c r="L48">
        <v>68267.679041666663</v>
      </c>
      <c r="M48">
        <v>74194.166666666715</v>
      </c>
      <c r="N48">
        <v>68116.975194166705</v>
      </c>
      <c r="O48">
        <v>66839.639996666636</v>
      </c>
      <c r="P48">
        <v>68660.280416666676</v>
      </c>
      <c r="Q48">
        <v>61716.892356666656</v>
      </c>
      <c r="R48">
        <v>70053.035999999993</v>
      </c>
      <c r="S48">
        <v>67390.293791666656</v>
      </c>
      <c r="T48">
        <v>68709.658220000012</v>
      </c>
      <c r="U48">
        <v>65100.312876666707</v>
      </c>
      <c r="V48">
        <v>71334.90833333334</v>
      </c>
      <c r="W48">
        <v>70966.700693333332</v>
      </c>
      <c r="X48">
        <v>69864.584767500011</v>
      </c>
      <c r="Y48">
        <v>75076.398041666645</v>
      </c>
      <c r="Z48">
        <v>64964.284019999985</v>
      </c>
      <c r="AA48">
        <v>68769.919354166661</v>
      </c>
      <c r="AB48">
        <v>60588.416666666788</v>
      </c>
      <c r="AC48">
        <v>68033.63152666665</v>
      </c>
      <c r="AD48">
        <v>70871.37141666669</v>
      </c>
      <c r="AE48">
        <v>64948.093086666682</v>
      </c>
      <c r="AF48">
        <v>69952.160513333307</v>
      </c>
      <c r="AG48">
        <v>67982.083416666661</v>
      </c>
      <c r="AH48">
        <v>68711.666666666773</v>
      </c>
      <c r="AI48">
        <v>66581.76972916667</v>
      </c>
      <c r="AJ48">
        <v>67408.523666666719</v>
      </c>
      <c r="AK48">
        <v>67255.202694999971</v>
      </c>
      <c r="AL48">
        <v>68100.348291666669</v>
      </c>
      <c r="AM48">
        <v>66024.227166666649</v>
      </c>
      <c r="AN48">
        <v>66661.916666666788</v>
      </c>
      <c r="AO48">
        <v>69047.516416666665</v>
      </c>
      <c r="AP48">
        <v>67936.430716666655</v>
      </c>
      <c r="AQ48">
        <v>69760.190849166669</v>
      </c>
      <c r="AR48">
        <v>65662.218013333331</v>
      </c>
      <c r="AS48">
        <v>68249.196826666739</v>
      </c>
      <c r="AT48">
        <v>67847.115196666695</v>
      </c>
      <c r="AU48">
        <v>68544.261154999986</v>
      </c>
      <c r="AV48">
        <v>68224.148220000003</v>
      </c>
      <c r="AW48">
        <v>69018.228866666715</v>
      </c>
      <c r="AX48">
        <v>67401.332041666668</v>
      </c>
    </row>
    <row r="49" spans="1:50" x14ac:dyDescent="0.25">
      <c r="A49">
        <v>68373.290375000011</v>
      </c>
      <c r="B49">
        <v>69529.041666666672</v>
      </c>
      <c r="C49">
        <v>69271.745354166676</v>
      </c>
      <c r="D49">
        <v>71321.846666666606</v>
      </c>
      <c r="E49">
        <v>68950.813291666709</v>
      </c>
      <c r="F49">
        <v>68293.655899999998</v>
      </c>
      <c r="G49">
        <v>64711.66666666681</v>
      </c>
      <c r="H49">
        <v>66249.905220000015</v>
      </c>
      <c r="I49">
        <v>69826.940906666685</v>
      </c>
      <c r="J49">
        <v>67755.422106666651</v>
      </c>
      <c r="K49">
        <v>65906.35242666665</v>
      </c>
      <c r="L49">
        <v>68267.679041666663</v>
      </c>
      <c r="M49">
        <v>74194.166666666715</v>
      </c>
      <c r="N49">
        <v>68116.975194166705</v>
      </c>
      <c r="O49">
        <v>66839.639996666636</v>
      </c>
      <c r="P49">
        <v>68660.280416666676</v>
      </c>
      <c r="Q49">
        <v>61716.892356666656</v>
      </c>
      <c r="R49">
        <v>70053.035999999993</v>
      </c>
      <c r="S49">
        <v>67390.293791666656</v>
      </c>
      <c r="T49">
        <v>72484.779440000013</v>
      </c>
      <c r="U49">
        <v>65100.312876666707</v>
      </c>
      <c r="V49">
        <v>68553.558333333349</v>
      </c>
      <c r="W49">
        <v>70524.166666666744</v>
      </c>
      <c r="X49">
        <v>69864.584767500011</v>
      </c>
      <c r="Y49">
        <v>68507.163354166696</v>
      </c>
      <c r="Z49">
        <v>64964.284019999985</v>
      </c>
      <c r="AA49">
        <v>68769.919354166661</v>
      </c>
      <c r="AB49">
        <v>64575.41666666681</v>
      </c>
      <c r="AC49">
        <v>68033.63152666665</v>
      </c>
      <c r="AD49">
        <v>70871.37141666669</v>
      </c>
      <c r="AE49">
        <v>64948.093086666682</v>
      </c>
      <c r="AF49">
        <v>68983.876940000016</v>
      </c>
      <c r="AG49">
        <v>68449.521416666656</v>
      </c>
      <c r="AH49">
        <v>71634.74004166665</v>
      </c>
      <c r="AI49">
        <v>66581.76972916667</v>
      </c>
      <c r="AJ49">
        <v>67408.523666666719</v>
      </c>
      <c r="AK49">
        <v>67255.202694999971</v>
      </c>
      <c r="AL49">
        <v>68100.348291666669</v>
      </c>
      <c r="AM49">
        <v>66024.227166666649</v>
      </c>
      <c r="AN49">
        <v>66661.916666666788</v>
      </c>
      <c r="AO49">
        <v>70103.121041666673</v>
      </c>
      <c r="AP49">
        <v>67936.430716666655</v>
      </c>
      <c r="AQ49">
        <v>69760.190849166669</v>
      </c>
      <c r="AR49">
        <v>65662.218013333331</v>
      </c>
      <c r="AS49">
        <v>68249.196826666739</v>
      </c>
      <c r="AT49">
        <v>67847.115196666695</v>
      </c>
      <c r="AU49">
        <v>68544.261154999986</v>
      </c>
      <c r="AV49">
        <v>68224.148220000003</v>
      </c>
      <c r="AW49">
        <v>67316.149966666635</v>
      </c>
      <c r="AX49">
        <v>67401.332041666668</v>
      </c>
    </row>
    <row r="50" spans="1:50" x14ac:dyDescent="0.25">
      <c r="A50">
        <v>68373.290375000011</v>
      </c>
      <c r="B50">
        <v>69529.041666666672</v>
      </c>
      <c r="C50">
        <v>69271.745354166676</v>
      </c>
      <c r="D50">
        <v>70464.334666666662</v>
      </c>
      <c r="E50">
        <v>68950.813291666709</v>
      </c>
      <c r="F50">
        <v>68293.655899999998</v>
      </c>
      <c r="G50">
        <v>64711.66666666681</v>
      </c>
      <c r="H50">
        <v>66249.905220000015</v>
      </c>
      <c r="I50">
        <v>69826.940906666685</v>
      </c>
      <c r="J50">
        <v>69099.439300000027</v>
      </c>
      <c r="K50">
        <v>65906.35242666665</v>
      </c>
      <c r="L50">
        <v>68267.679041666663</v>
      </c>
      <c r="M50">
        <v>74381.52968750002</v>
      </c>
      <c r="N50">
        <v>71065.089069999944</v>
      </c>
      <c r="O50">
        <v>66839.639996666636</v>
      </c>
      <c r="P50">
        <v>68660.280416666676</v>
      </c>
      <c r="Q50">
        <v>65678.064269999973</v>
      </c>
      <c r="R50">
        <v>70053.035999999993</v>
      </c>
      <c r="S50">
        <v>67390.293791666656</v>
      </c>
      <c r="T50">
        <v>72484.779440000013</v>
      </c>
      <c r="U50">
        <v>65100.312876666707</v>
      </c>
      <c r="V50">
        <v>68553.558333333349</v>
      </c>
      <c r="W50">
        <v>70524.166666666744</v>
      </c>
      <c r="X50">
        <v>69864.584767500011</v>
      </c>
      <c r="Y50">
        <v>68507.163354166696</v>
      </c>
      <c r="Z50">
        <v>64964.284019999985</v>
      </c>
      <c r="AA50">
        <v>71893.672666666636</v>
      </c>
      <c r="AB50">
        <v>64575.41666666681</v>
      </c>
      <c r="AC50">
        <v>71260.646854166669</v>
      </c>
      <c r="AD50">
        <v>71058.10818000001</v>
      </c>
      <c r="AE50">
        <v>65129.811784999998</v>
      </c>
      <c r="AF50">
        <v>68983.876940000016</v>
      </c>
      <c r="AG50">
        <v>68449.521416666656</v>
      </c>
      <c r="AH50">
        <v>71634.74004166665</v>
      </c>
      <c r="AI50">
        <v>68477.916666666773</v>
      </c>
      <c r="AJ50">
        <v>67408.523666666719</v>
      </c>
      <c r="AK50">
        <v>67255.202694999971</v>
      </c>
      <c r="AL50">
        <v>68100.348291666669</v>
      </c>
      <c r="AM50">
        <v>66024.227166666649</v>
      </c>
      <c r="AN50">
        <v>66661.916666666788</v>
      </c>
      <c r="AO50">
        <v>69309.052416666702</v>
      </c>
      <c r="AP50">
        <v>70241.725791666657</v>
      </c>
      <c r="AQ50">
        <v>71600.136226666669</v>
      </c>
      <c r="AR50">
        <v>65662.218013333331</v>
      </c>
      <c r="AS50">
        <v>71220.193380000012</v>
      </c>
      <c r="AT50">
        <v>67847.115196666695</v>
      </c>
      <c r="AU50">
        <v>67203.859288333289</v>
      </c>
      <c r="AV50">
        <v>66667.926479999995</v>
      </c>
      <c r="AW50">
        <v>67316.149966666635</v>
      </c>
      <c r="AX50">
        <v>71226.057439999975</v>
      </c>
    </row>
    <row r="51" spans="1:50" x14ac:dyDescent="0.25">
      <c r="A51">
        <v>72358.197075000004</v>
      </c>
      <c r="B51">
        <v>70477.747666666692</v>
      </c>
      <c r="C51">
        <v>68342.588604166682</v>
      </c>
      <c r="D51">
        <v>67616.06654166666</v>
      </c>
      <c r="E51">
        <v>69414.513319166654</v>
      </c>
      <c r="F51">
        <v>68293.655899999998</v>
      </c>
      <c r="G51">
        <v>62647.916666666802</v>
      </c>
      <c r="H51">
        <v>66249.905220000015</v>
      </c>
      <c r="I51">
        <v>69826.940906666685</v>
      </c>
      <c r="J51">
        <v>69099.439300000027</v>
      </c>
      <c r="K51">
        <v>65906.35242666665</v>
      </c>
      <c r="L51">
        <v>68267.679041666663</v>
      </c>
      <c r="M51">
        <v>74381.52968750002</v>
      </c>
      <c r="N51">
        <v>69783.460622500017</v>
      </c>
      <c r="O51">
        <v>66839.639996666636</v>
      </c>
      <c r="P51">
        <v>68660.280416666676</v>
      </c>
      <c r="Q51">
        <v>65678.064269999973</v>
      </c>
      <c r="R51">
        <v>71521.220586666677</v>
      </c>
      <c r="S51">
        <v>67390.293791666656</v>
      </c>
      <c r="T51">
        <v>72484.779440000013</v>
      </c>
      <c r="U51">
        <v>65696.666666666817</v>
      </c>
      <c r="V51">
        <v>68553.558333333349</v>
      </c>
      <c r="W51">
        <v>70524.166666666744</v>
      </c>
      <c r="X51">
        <v>69864.584767500011</v>
      </c>
      <c r="Y51">
        <v>68507.163354166696</v>
      </c>
      <c r="Z51">
        <v>64964.284019999985</v>
      </c>
      <c r="AA51">
        <v>66690.817791666675</v>
      </c>
      <c r="AB51">
        <v>62980.416666666802</v>
      </c>
      <c r="AC51">
        <v>68374.253070000021</v>
      </c>
      <c r="AD51">
        <v>71058.10818000001</v>
      </c>
      <c r="AE51">
        <v>65129.811784999998</v>
      </c>
      <c r="AF51">
        <v>68983.876940000016</v>
      </c>
      <c r="AG51">
        <v>66179.916666666802</v>
      </c>
      <c r="AH51">
        <v>72865.954166666619</v>
      </c>
      <c r="AI51">
        <v>68477.916666666773</v>
      </c>
      <c r="AJ51">
        <v>67408.523666666719</v>
      </c>
      <c r="AK51">
        <v>67255.202694999971</v>
      </c>
      <c r="AL51">
        <v>68100.348291666669</v>
      </c>
      <c r="AM51">
        <v>66024.227166666649</v>
      </c>
      <c r="AN51">
        <v>66661.916666666788</v>
      </c>
      <c r="AO51">
        <v>69309.052416666702</v>
      </c>
      <c r="AP51">
        <v>70241.725791666657</v>
      </c>
      <c r="AQ51">
        <v>73408.73205666666</v>
      </c>
      <c r="AR51">
        <v>65662.218013333331</v>
      </c>
      <c r="AS51">
        <v>71203.447791666636</v>
      </c>
      <c r="AT51">
        <v>67847.115196666695</v>
      </c>
      <c r="AU51">
        <v>67203.859288333289</v>
      </c>
      <c r="AV51">
        <v>66667.926479999995</v>
      </c>
      <c r="AW51">
        <v>67316.149966666635</v>
      </c>
      <c r="AX51">
        <v>68871.485541666669</v>
      </c>
    </row>
    <row r="52" spans="1:50" x14ac:dyDescent="0.25">
      <c r="A52">
        <v>72398.104529999997</v>
      </c>
      <c r="B52">
        <v>70477.747666666692</v>
      </c>
      <c r="C52">
        <v>68342.588604166682</v>
      </c>
      <c r="D52">
        <v>67616.06654166666</v>
      </c>
      <c r="E52">
        <v>69414.513319166654</v>
      </c>
      <c r="F52">
        <v>69048.995051666672</v>
      </c>
      <c r="G52">
        <v>62647.916666666802</v>
      </c>
      <c r="H52">
        <v>66249.905220000015</v>
      </c>
      <c r="I52">
        <v>69826.940906666685</v>
      </c>
      <c r="J52">
        <v>69099.439300000027</v>
      </c>
      <c r="K52">
        <v>65906.35242666665</v>
      </c>
      <c r="L52">
        <v>68267.679041666663</v>
      </c>
      <c r="M52">
        <v>71413.914000000048</v>
      </c>
      <c r="N52">
        <v>69783.460622500017</v>
      </c>
      <c r="O52">
        <v>66839.639996666636</v>
      </c>
      <c r="P52">
        <v>68660.280416666676</v>
      </c>
      <c r="Q52">
        <v>66272.685040000011</v>
      </c>
      <c r="R52">
        <v>71521.220586666677</v>
      </c>
      <c r="S52">
        <v>67972.600359999982</v>
      </c>
      <c r="T52">
        <v>72484.779440000013</v>
      </c>
      <c r="U52">
        <v>65696.666666666817</v>
      </c>
      <c r="V52">
        <v>68553.558333333349</v>
      </c>
      <c r="W52">
        <v>70524.166666666744</v>
      </c>
      <c r="X52">
        <v>68708.592828333349</v>
      </c>
      <c r="Y52">
        <v>68507.163354166696</v>
      </c>
      <c r="Z52">
        <v>64964.284019999985</v>
      </c>
      <c r="AA52">
        <v>66690.817791666675</v>
      </c>
      <c r="AB52">
        <v>62980.416666666802</v>
      </c>
      <c r="AC52">
        <v>68374.253070000021</v>
      </c>
      <c r="AD52">
        <v>71058.10818000001</v>
      </c>
      <c r="AE52">
        <v>65129.811784999998</v>
      </c>
      <c r="AF52">
        <v>68983.876940000016</v>
      </c>
      <c r="AG52">
        <v>66179.916666666802</v>
      </c>
      <c r="AH52">
        <v>72865.954166666619</v>
      </c>
      <c r="AI52">
        <v>66368.593583333321</v>
      </c>
      <c r="AJ52">
        <v>67408.523666666719</v>
      </c>
      <c r="AK52">
        <v>67255.202694999971</v>
      </c>
      <c r="AL52">
        <v>68100.348291666669</v>
      </c>
      <c r="AM52">
        <v>70391.532499999987</v>
      </c>
      <c r="AN52">
        <v>65191.66666666681</v>
      </c>
      <c r="AO52">
        <v>69309.052416666702</v>
      </c>
      <c r="AP52">
        <v>70241.725791666657</v>
      </c>
      <c r="AQ52">
        <v>69167.965229166672</v>
      </c>
      <c r="AR52">
        <v>67557.318306666697</v>
      </c>
      <c r="AS52">
        <v>71203.447791666636</v>
      </c>
      <c r="AT52">
        <v>67847.115196666695</v>
      </c>
      <c r="AU52">
        <v>67203.859288333289</v>
      </c>
      <c r="AV52">
        <v>66667.926479999995</v>
      </c>
      <c r="AW52">
        <v>67316.149966666635</v>
      </c>
      <c r="AX52">
        <v>68871.485541666669</v>
      </c>
    </row>
    <row r="55" spans="1:50" x14ac:dyDescent="0.25">
      <c r="A55">
        <f>MIN(_50iter10bees10foodx50[Test 1])</f>
        <v>68373.290375000011</v>
      </c>
      <c r="B55">
        <f>MIN(_50iter10bees10foodx50[Test 2])</f>
        <v>66245.783236666655</v>
      </c>
      <c r="C55">
        <f>MIN(_50iter10bees10foodx50[Test 3])</f>
        <v>67794.788479166687</v>
      </c>
      <c r="D55">
        <f>MIN(_50iter10bees10foodx50[Test 4])</f>
        <v>67616.06654166666</v>
      </c>
      <c r="E55">
        <f>MIN(_50iter10bees10foodx50[Test 5])</f>
        <v>65230.91666666681</v>
      </c>
      <c r="F55">
        <f>MIN(_50iter10bees10foodx50[Test 6])</f>
        <v>66277.099619999979</v>
      </c>
      <c r="G55">
        <f>MIN(_50iter10bees10foodx50[Test 7])</f>
        <v>62647.916666666802</v>
      </c>
      <c r="H55">
        <f>MIN(_50iter10bees10foodx50[Test 8])</f>
        <v>66249.905220000015</v>
      </c>
      <c r="I55">
        <f>MIN(_50iter10bees10foodx50[Test 9])</f>
        <v>69826.940906666685</v>
      </c>
      <c r="J55">
        <f>MIN(_50iter10bees10foodx50[Test 10])</f>
        <v>64884.398541666662</v>
      </c>
      <c r="K55">
        <f>MIN(_50iter10bees10foodx50[Test 11])</f>
        <v>65889.166666666802</v>
      </c>
      <c r="L55">
        <f>MIN(_50iter10bees10foodx50[Test 12])</f>
        <v>68267.679041666663</v>
      </c>
      <c r="M55">
        <f>MIN(_50iter10bees10foodx50[Test 13])</f>
        <v>70716.166666666744</v>
      </c>
      <c r="N55">
        <f>MIN(_50iter10bees10foodx50[Test 14])</f>
        <v>64947.779541666663</v>
      </c>
      <c r="O55">
        <f>MIN(_50iter10bees10foodx50[Test 15])</f>
        <v>65534.16666666681</v>
      </c>
      <c r="P55">
        <f>MIN(_50iter10bees10foodx50[Test 16])</f>
        <v>68533.494416666654</v>
      </c>
      <c r="Q55">
        <f>MIN(_50iter10bees10foodx50[Test 17])</f>
        <v>61716.892356666656</v>
      </c>
      <c r="R55">
        <f>MIN(_50iter10bees10foodx50[Test 18])</f>
        <v>67910.538376666664</v>
      </c>
      <c r="S55">
        <f>MIN(_50iter10bees10foodx50[Test 19])</f>
        <v>64911.959419166706</v>
      </c>
      <c r="T55">
        <f>MIN(_50iter10bees10foodx50[Test 20])</f>
        <v>68709.658220000012</v>
      </c>
      <c r="U55">
        <f>MIN(_50iter10bees10foodx50[Test 21])</f>
        <v>65100.312876666707</v>
      </c>
      <c r="V55">
        <f>MIN(_50iter10bees10foodx50[Test 22])</f>
        <v>64321.500160000018</v>
      </c>
      <c r="W55">
        <f>MIN(_50iter10bees10foodx50[Test 23])</f>
        <v>68262.069746666661</v>
      </c>
      <c r="X55">
        <f>MIN(_50iter10bees10foodx50[Test 24])</f>
        <v>68708.592828333349</v>
      </c>
      <c r="Y55">
        <f>MIN(_50iter10bees10foodx50[Test 25])</f>
        <v>68507.163354166696</v>
      </c>
      <c r="Z55">
        <f>MIN(_50iter10bees10foodx50[Test 26])</f>
        <v>64778.2098425</v>
      </c>
      <c r="AA55">
        <f>MIN(_50iter10bees10foodx50[Test 27])</f>
        <v>66690.817791666675</v>
      </c>
      <c r="AB55">
        <f>MIN(_50iter10bees10foodx50[Test 28])</f>
        <v>60588.416666666788</v>
      </c>
      <c r="AC55">
        <f>MIN(_50iter10bees10foodx50[Test 29])</f>
        <v>67665.043604166669</v>
      </c>
      <c r="AD55">
        <f>MIN(_50iter10bees10foodx50[Test 30])</f>
        <v>66501.349333333361</v>
      </c>
      <c r="AE55">
        <f>MIN(_50iter10bees10foodx50[Test 31])</f>
        <v>64948.093086666682</v>
      </c>
      <c r="AF55">
        <f>MIN(_50iter10bees10foodx50[Test 32])</f>
        <v>68983.876940000016</v>
      </c>
      <c r="AG55">
        <f>MIN(_50iter10bees10foodx50[Test 33])</f>
        <v>66179.916666666802</v>
      </c>
      <c r="AH55">
        <f>MIN(_50iter10bees10foodx50[Test 34])</f>
        <v>68449.666666666773</v>
      </c>
      <c r="AI55">
        <f>MIN(_50iter10bees10foodx50[Test 35])</f>
        <v>65819.804146666691</v>
      </c>
      <c r="AJ55">
        <f>MIN(_50iter10bees10foodx50[Test 36])</f>
        <v>62077.916666666795</v>
      </c>
      <c r="AK55">
        <f>MIN(_50iter10bees10foodx50[Test 37])</f>
        <v>67255.202694999971</v>
      </c>
      <c r="AL55">
        <f>MIN(_50iter10bees10foodx50[Test 38])</f>
        <v>66975.710006666661</v>
      </c>
      <c r="AM55">
        <f>MIN(_50iter10bees10foodx50[Test 39])</f>
        <v>66024.227166666649</v>
      </c>
      <c r="AN55">
        <f>MIN(_50iter10bees10foodx50[Test 40])</f>
        <v>65191.66666666681</v>
      </c>
      <c r="AO55">
        <f>MIN(_50iter10bees10foodx50[Test 41])</f>
        <v>68636.003666666671</v>
      </c>
      <c r="AP55">
        <f>MIN(_50iter10bees10foodx50[Test 42])</f>
        <v>64063.196250000045</v>
      </c>
      <c r="AQ55">
        <f>MIN(_50iter10bees10foodx50[Test 43])</f>
        <v>69167.965229166672</v>
      </c>
      <c r="AR55">
        <f>MIN(_50iter10bees10foodx50[Test 44])</f>
        <v>65662.218013333331</v>
      </c>
      <c r="AS55">
        <f>MIN(_50iter10bees10foodx50[Test 45])</f>
        <v>67108.921283333344</v>
      </c>
      <c r="AT55">
        <f>MIN(_50iter10bees10foodx50[Test 46])</f>
        <v>67110.039901666692</v>
      </c>
      <c r="AU55">
        <f>MIN(_50iter10bees10foodx50[Test 47])</f>
        <v>67203.859288333289</v>
      </c>
      <c r="AV55">
        <f>MIN(_50iter10bees10foodx50[Test 48])</f>
        <v>66237.892160000032</v>
      </c>
      <c r="AW55">
        <f>MIN(_50iter10bees10foodx50[Test 49])</f>
        <v>67316.149966666635</v>
      </c>
      <c r="AX55">
        <f>MIN(_50iter10bees10foodx50[Test 50])</f>
        <v>64664.524291666647</v>
      </c>
    </row>
    <row r="56" spans="1:50" x14ac:dyDescent="0.25">
      <c r="A56" t="s">
        <v>67</v>
      </c>
      <c r="B56" t="s">
        <v>68</v>
      </c>
      <c r="D56" t="s">
        <v>76</v>
      </c>
    </row>
    <row r="57" spans="1:50" x14ac:dyDescent="0.25">
      <c r="A57">
        <f>STDEV(A55:AX55)</f>
        <v>2092.5081693112943</v>
      </c>
      <c r="B57">
        <f>AVERAGE(A55:AX55)</f>
        <v>66449.698691800048</v>
      </c>
      <c r="D57">
        <f>MIN(A55:AX55)</f>
        <v>60588.416666666788</v>
      </c>
    </row>
    <row r="59" spans="1:50" x14ac:dyDescent="0.25">
      <c r="A59">
        <f>A57/B57</f>
        <v>3.1490107713152228E-2</v>
      </c>
    </row>
    <row r="63" spans="1:50" x14ac:dyDescent="0.25">
      <c r="A63" t="s">
        <v>77</v>
      </c>
    </row>
    <row r="64" spans="1:50" x14ac:dyDescent="0.25">
      <c r="A64" t="s">
        <v>78</v>
      </c>
    </row>
    <row r="65" spans="1:1" x14ac:dyDescent="0.25">
      <c r="A65" t="s">
        <v>79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0915-509E-4F9C-BB9D-3855A8027527}">
  <dimension ref="A1:AX56"/>
  <sheetViews>
    <sheetView topLeftCell="A40" workbookViewId="0">
      <selection activeCell="B54" sqref="B54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107794.41599999995</v>
      </c>
      <c r="B2">
        <v>123396.67266666669</v>
      </c>
      <c r="C2">
        <v>134566.77254166664</v>
      </c>
      <c r="D2">
        <v>135885.58766666666</v>
      </c>
      <c r="E2">
        <v>89188.464000000095</v>
      </c>
      <c r="F2">
        <v>123275.6666666664</v>
      </c>
      <c r="G2">
        <v>115262.50416666668</v>
      </c>
      <c r="H2">
        <v>117748.0125</v>
      </c>
      <c r="I2">
        <v>95451.34504166666</v>
      </c>
      <c r="J2">
        <v>110237.9453125</v>
      </c>
      <c r="K2">
        <v>134215.44310416665</v>
      </c>
      <c r="L2">
        <v>153465.40833333333</v>
      </c>
      <c r="M2">
        <v>128372.32291666664</v>
      </c>
      <c r="N2">
        <v>86913.483666666682</v>
      </c>
      <c r="O2">
        <v>121459.32322916665</v>
      </c>
      <c r="P2">
        <v>103054.78166666669</v>
      </c>
      <c r="Q2">
        <v>92627.866666666654</v>
      </c>
      <c r="R2">
        <v>82132.851291666695</v>
      </c>
      <c r="S2">
        <v>131299.15633333326</v>
      </c>
      <c r="T2">
        <v>129013.96004166671</v>
      </c>
      <c r="U2">
        <v>126319.96354166669</v>
      </c>
      <c r="V2">
        <v>133423.18997916664</v>
      </c>
      <c r="W2">
        <v>86124.559999999954</v>
      </c>
      <c r="X2">
        <v>99595.415999999983</v>
      </c>
      <c r="Y2">
        <v>95187.079999999973</v>
      </c>
      <c r="Z2">
        <v>131456.64029166667</v>
      </c>
      <c r="AA2">
        <v>94285.261791666606</v>
      </c>
      <c r="AB2">
        <v>106733.56641666668</v>
      </c>
      <c r="AC2">
        <v>121468.25087499998</v>
      </c>
      <c r="AD2">
        <v>144377.55779166674</v>
      </c>
      <c r="AE2">
        <v>124086.96000000002</v>
      </c>
      <c r="AF2">
        <v>86100.104166666657</v>
      </c>
      <c r="AG2">
        <v>148236.9166666666</v>
      </c>
      <c r="AH2">
        <v>128102.46562500004</v>
      </c>
      <c r="AI2">
        <v>79478.773354166697</v>
      </c>
      <c r="AJ2">
        <v>123943.85495833329</v>
      </c>
      <c r="AK2">
        <v>136822.73541666658</v>
      </c>
      <c r="AL2">
        <v>132188.66666666642</v>
      </c>
      <c r="AM2">
        <v>110997.62500000001</v>
      </c>
      <c r="AN2">
        <v>101749.49591666639</v>
      </c>
      <c r="AO2">
        <v>100445.72310416658</v>
      </c>
      <c r="AP2">
        <v>100256.99199999997</v>
      </c>
      <c r="AQ2">
        <v>86489.896041666638</v>
      </c>
      <c r="AR2">
        <v>116484.66666666644</v>
      </c>
      <c r="AS2">
        <v>87006.623999999996</v>
      </c>
      <c r="AT2">
        <v>115626.67500000003</v>
      </c>
      <c r="AU2">
        <v>124001.87412500007</v>
      </c>
      <c r="AV2">
        <v>140038.68633333335</v>
      </c>
      <c r="AW2">
        <v>103547.73125000001</v>
      </c>
      <c r="AX2">
        <v>136331.87916666668</v>
      </c>
    </row>
    <row r="3" spans="1:50" x14ac:dyDescent="0.25">
      <c r="A3">
        <v>91071.976000000068</v>
      </c>
      <c r="B3">
        <v>108225.20521333326</v>
      </c>
      <c r="C3">
        <v>123040.82826666672</v>
      </c>
      <c r="D3">
        <v>100957.88799999998</v>
      </c>
      <c r="E3">
        <v>76741.848906666666</v>
      </c>
      <c r="F3">
        <v>110252.57079166669</v>
      </c>
      <c r="G3">
        <v>78781.266666666721</v>
      </c>
      <c r="H3">
        <v>117748.0125</v>
      </c>
      <c r="I3">
        <v>95451.34504166666</v>
      </c>
      <c r="J3">
        <v>79557.591041666645</v>
      </c>
      <c r="K3">
        <v>70095.042759999997</v>
      </c>
      <c r="L3">
        <v>130810.27072916663</v>
      </c>
      <c r="M3">
        <v>110666.87610416667</v>
      </c>
      <c r="N3">
        <v>86913.483666666682</v>
      </c>
      <c r="O3">
        <v>118640.46635416667</v>
      </c>
      <c r="P3">
        <v>102704.09634666669</v>
      </c>
      <c r="Q3">
        <v>92627.866666666654</v>
      </c>
      <c r="R3">
        <v>82132.851291666695</v>
      </c>
      <c r="S3">
        <v>120307.53479166674</v>
      </c>
      <c r="T3">
        <v>121802.91505666661</v>
      </c>
      <c r="U3">
        <v>104122.89329333334</v>
      </c>
      <c r="V3">
        <v>117304.53291666677</v>
      </c>
      <c r="W3">
        <v>82125.034666666659</v>
      </c>
      <c r="X3">
        <v>92402.144291666686</v>
      </c>
      <c r="Y3">
        <v>86290.510906666663</v>
      </c>
      <c r="Z3">
        <v>114781.03466666669</v>
      </c>
      <c r="AA3">
        <v>73833.900916666666</v>
      </c>
      <c r="AB3">
        <v>106733.56641666668</v>
      </c>
      <c r="AC3">
        <v>121132.81361000001</v>
      </c>
      <c r="AD3">
        <v>133117.49999999997</v>
      </c>
      <c r="AE3">
        <v>124086.96000000002</v>
      </c>
      <c r="AF3">
        <v>76491.350291666662</v>
      </c>
      <c r="AG3">
        <v>124474.8323666666</v>
      </c>
      <c r="AH3">
        <v>108033.49791666667</v>
      </c>
      <c r="AI3">
        <v>66338.007416666645</v>
      </c>
      <c r="AJ3">
        <v>112708.12145833338</v>
      </c>
      <c r="AK3">
        <v>114107.04579166668</v>
      </c>
      <c r="AL3">
        <v>116178.63485416662</v>
      </c>
      <c r="AM3">
        <v>102814.95029166671</v>
      </c>
      <c r="AN3">
        <v>91697.878541666723</v>
      </c>
      <c r="AO3">
        <v>100445.72310416658</v>
      </c>
      <c r="AP3">
        <v>100256.99199999997</v>
      </c>
      <c r="AQ3">
        <v>79771.118291666702</v>
      </c>
      <c r="AR3">
        <v>116484.66666666644</v>
      </c>
      <c r="AS3">
        <v>87006.623999999996</v>
      </c>
      <c r="AT3">
        <v>100083.17120666667</v>
      </c>
      <c r="AU3">
        <v>103612.06557666662</v>
      </c>
      <c r="AV3">
        <v>140038.68633333335</v>
      </c>
      <c r="AW3">
        <v>103547.73125000001</v>
      </c>
      <c r="AX3">
        <v>88280.595320000022</v>
      </c>
    </row>
    <row r="4" spans="1:50" x14ac:dyDescent="0.25">
      <c r="A4">
        <v>91071.976000000068</v>
      </c>
      <c r="B4">
        <v>87890.644840000052</v>
      </c>
      <c r="C4">
        <v>90220.829166666677</v>
      </c>
      <c r="D4">
        <v>99876.347416666584</v>
      </c>
      <c r="E4">
        <v>74658.957866666635</v>
      </c>
      <c r="F4">
        <v>102750.09979166671</v>
      </c>
      <c r="G4">
        <v>78781.266666666721</v>
      </c>
      <c r="H4">
        <v>117748.0125</v>
      </c>
      <c r="I4">
        <v>95451.34504166666</v>
      </c>
      <c r="J4">
        <v>79557.591041666645</v>
      </c>
      <c r="K4">
        <v>70095.042759999997</v>
      </c>
      <c r="L4">
        <v>126841.31822916669</v>
      </c>
      <c r="M4">
        <v>107377.86610666667</v>
      </c>
      <c r="N4">
        <v>71273.992416666646</v>
      </c>
      <c r="O4">
        <v>118640.46635416667</v>
      </c>
      <c r="P4">
        <v>82334.562916666706</v>
      </c>
      <c r="Q4">
        <v>82133.847916666695</v>
      </c>
      <c r="R4">
        <v>74889.941914999989</v>
      </c>
      <c r="S4">
        <v>116647.28616666666</v>
      </c>
      <c r="T4">
        <v>117330.21823666671</v>
      </c>
      <c r="U4">
        <v>83113.179236666649</v>
      </c>
      <c r="V4">
        <v>109350.32404166667</v>
      </c>
      <c r="W4">
        <v>77660.084104166686</v>
      </c>
      <c r="X4">
        <v>80337.856319999992</v>
      </c>
      <c r="Y4">
        <v>77628.093437500022</v>
      </c>
      <c r="Z4">
        <v>104585.37354166663</v>
      </c>
      <c r="AA4">
        <v>73833.900916666666</v>
      </c>
      <c r="AB4">
        <v>85415.716666666674</v>
      </c>
      <c r="AC4">
        <v>104318.6236666667</v>
      </c>
      <c r="AD4">
        <v>84592.889291666681</v>
      </c>
      <c r="AE4">
        <v>101283.2996666667</v>
      </c>
      <c r="AF4">
        <v>76491.350291666662</v>
      </c>
      <c r="AG4">
        <v>124474.8323666666</v>
      </c>
      <c r="AH4">
        <v>88431.289166666655</v>
      </c>
      <c r="AI4">
        <v>66338.007416666645</v>
      </c>
      <c r="AJ4">
        <v>112708.12145833338</v>
      </c>
      <c r="AK4">
        <v>114107.04579166668</v>
      </c>
      <c r="AL4">
        <v>116178.63485416662</v>
      </c>
      <c r="AM4">
        <v>102814.95029166671</v>
      </c>
      <c r="AN4">
        <v>81299.333166666664</v>
      </c>
      <c r="AO4">
        <v>100445.72310416658</v>
      </c>
      <c r="AP4">
        <v>79135.167892500001</v>
      </c>
      <c r="AQ4">
        <v>75858.288321666696</v>
      </c>
      <c r="AR4">
        <v>116484.66666666644</v>
      </c>
      <c r="AS4">
        <v>81156.538791666695</v>
      </c>
      <c r="AT4">
        <v>94564.32286666664</v>
      </c>
      <c r="AU4">
        <v>85421.119416666625</v>
      </c>
      <c r="AV4">
        <v>121740.42500000003</v>
      </c>
      <c r="AW4">
        <v>75003.354291666663</v>
      </c>
      <c r="AX4">
        <v>85780.016666666648</v>
      </c>
    </row>
    <row r="5" spans="1:50" x14ac:dyDescent="0.25">
      <c r="A5">
        <v>79840.696606666694</v>
      </c>
      <c r="B5">
        <v>86588.535704166672</v>
      </c>
      <c r="C5">
        <v>82009.591365000029</v>
      </c>
      <c r="D5">
        <v>91215.61297249989</v>
      </c>
      <c r="E5">
        <v>73220.891846666695</v>
      </c>
      <c r="F5">
        <v>98438.07916666675</v>
      </c>
      <c r="G5">
        <v>78781.266666666721</v>
      </c>
      <c r="H5">
        <v>117748.0125</v>
      </c>
      <c r="I5">
        <v>76672.283666666655</v>
      </c>
      <c r="J5">
        <v>79557.591041666645</v>
      </c>
      <c r="K5">
        <v>70095.042759999997</v>
      </c>
      <c r="L5">
        <v>123254.09874166669</v>
      </c>
      <c r="M5">
        <v>95765.595833333355</v>
      </c>
      <c r="N5">
        <v>71273.992416666646</v>
      </c>
      <c r="O5">
        <v>116122.19166666674</v>
      </c>
      <c r="P5">
        <v>78028.961916666682</v>
      </c>
      <c r="Q5">
        <v>76901.973255000034</v>
      </c>
      <c r="R5">
        <v>72018.343006666662</v>
      </c>
      <c r="S5">
        <v>113117.02741666669</v>
      </c>
      <c r="T5">
        <v>117330.21823666671</v>
      </c>
      <c r="U5">
        <v>70516.285979166671</v>
      </c>
      <c r="V5">
        <v>109350.32404166667</v>
      </c>
      <c r="W5">
        <v>77660.084104166686</v>
      </c>
      <c r="X5">
        <v>75141.980791666676</v>
      </c>
      <c r="Y5">
        <v>77628.093437500022</v>
      </c>
      <c r="Z5">
        <v>91716.68925333333</v>
      </c>
      <c r="AA5">
        <v>73833.900916666666</v>
      </c>
      <c r="AB5">
        <v>77588.034354166652</v>
      </c>
      <c r="AC5">
        <v>104318.6236666667</v>
      </c>
      <c r="AD5">
        <v>84592.889291666681</v>
      </c>
      <c r="AE5">
        <v>94465.424826666698</v>
      </c>
      <c r="AF5">
        <v>76491.350291666662</v>
      </c>
      <c r="AG5">
        <v>123358.52959666676</v>
      </c>
      <c r="AH5">
        <v>81792.195166666672</v>
      </c>
      <c r="AI5">
        <v>66338.007416666645</v>
      </c>
      <c r="AJ5">
        <v>108118.32704166668</v>
      </c>
      <c r="AK5">
        <v>114107.04579166668</v>
      </c>
      <c r="AL5">
        <v>116178.63485416662</v>
      </c>
      <c r="AM5">
        <v>82931.504166666666</v>
      </c>
      <c r="AN5">
        <v>72118.172166666685</v>
      </c>
      <c r="AO5">
        <v>98452.124541666664</v>
      </c>
      <c r="AP5">
        <v>79135.167892500001</v>
      </c>
      <c r="AQ5">
        <v>70082.44640666667</v>
      </c>
      <c r="AR5">
        <v>116484.66666666644</v>
      </c>
      <c r="AS5">
        <v>71236.90870416665</v>
      </c>
      <c r="AT5">
        <v>92855.416666666613</v>
      </c>
      <c r="AU5">
        <v>79159.928516666623</v>
      </c>
      <c r="AV5">
        <v>119426.13804166672</v>
      </c>
      <c r="AW5">
        <v>75003.354291666663</v>
      </c>
      <c r="AX5">
        <v>85780.016666666648</v>
      </c>
    </row>
    <row r="6" spans="1:50" x14ac:dyDescent="0.25">
      <c r="A6">
        <v>72942.168666666679</v>
      </c>
      <c r="B6">
        <v>79979.173169999995</v>
      </c>
      <c r="C6">
        <v>82009.591365000029</v>
      </c>
      <c r="D6">
        <v>81486.447599166684</v>
      </c>
      <c r="E6">
        <v>73220.891846666695</v>
      </c>
      <c r="F6">
        <v>91614.612499999988</v>
      </c>
      <c r="G6">
        <v>78479.983999999982</v>
      </c>
      <c r="H6">
        <v>108756.65079166667</v>
      </c>
      <c r="I6">
        <v>76672.283666666655</v>
      </c>
      <c r="J6">
        <v>79557.591041666645</v>
      </c>
      <c r="K6">
        <v>70095.042759999997</v>
      </c>
      <c r="L6">
        <v>107754.92866666666</v>
      </c>
      <c r="M6">
        <v>87783.141291666703</v>
      </c>
      <c r="N6">
        <v>71273.992416666646</v>
      </c>
      <c r="O6">
        <v>108990.54039749999</v>
      </c>
      <c r="P6">
        <v>71525.459291666673</v>
      </c>
      <c r="Q6">
        <v>73432.41935416669</v>
      </c>
      <c r="R6">
        <v>72018.343006666662</v>
      </c>
      <c r="S6">
        <v>113117.02741666669</v>
      </c>
      <c r="T6">
        <v>117330.21823666671</v>
      </c>
      <c r="U6">
        <v>70516.285979166671</v>
      </c>
      <c r="V6">
        <v>104704.39491666666</v>
      </c>
      <c r="W6">
        <v>77660.084104166686</v>
      </c>
      <c r="X6">
        <v>75141.980791666676</v>
      </c>
      <c r="Y6">
        <v>77628.093437500022</v>
      </c>
      <c r="Z6">
        <v>82986.662426666589</v>
      </c>
      <c r="AA6">
        <v>73833.900916666666</v>
      </c>
      <c r="AB6">
        <v>74664.64760416669</v>
      </c>
      <c r="AC6">
        <v>89366.067999999985</v>
      </c>
      <c r="AD6">
        <v>84592.889291666681</v>
      </c>
      <c r="AE6">
        <v>94302.824826666663</v>
      </c>
      <c r="AF6">
        <v>76111.787954166677</v>
      </c>
      <c r="AG6">
        <v>116893.83750000011</v>
      </c>
      <c r="AH6">
        <v>81792.195166666672</v>
      </c>
      <c r="AI6">
        <v>66338.007416666645</v>
      </c>
      <c r="AJ6">
        <v>100535.56443499995</v>
      </c>
      <c r="AK6">
        <v>112373.98178666667</v>
      </c>
      <c r="AL6">
        <v>116178.63485416662</v>
      </c>
      <c r="AM6">
        <v>75761.063626666655</v>
      </c>
      <c r="AN6">
        <v>72118.172166666685</v>
      </c>
      <c r="AO6">
        <v>90900.727206666692</v>
      </c>
      <c r="AP6">
        <v>78397.822429166627</v>
      </c>
      <c r="AQ6">
        <v>70082.44640666667</v>
      </c>
      <c r="AR6">
        <v>116484.66666666644</v>
      </c>
      <c r="AS6">
        <v>71236.90870416665</v>
      </c>
      <c r="AT6">
        <v>74902.337679999997</v>
      </c>
      <c r="AU6">
        <v>78962.895916666646</v>
      </c>
      <c r="AV6">
        <v>113429.67440666669</v>
      </c>
      <c r="AW6">
        <v>71861.214104166662</v>
      </c>
      <c r="AX6">
        <v>80287.600611666654</v>
      </c>
    </row>
    <row r="7" spans="1:50" x14ac:dyDescent="0.25">
      <c r="A7">
        <v>72942.168666666679</v>
      </c>
      <c r="B7">
        <v>79979.173169999995</v>
      </c>
      <c r="C7">
        <v>76494.947939999969</v>
      </c>
      <c r="D7">
        <v>81486.447599166684</v>
      </c>
      <c r="E7">
        <v>70274.164686666656</v>
      </c>
      <c r="F7">
        <v>81152.456346666688</v>
      </c>
      <c r="G7">
        <v>72748.334604166652</v>
      </c>
      <c r="H7">
        <v>99252.860791666622</v>
      </c>
      <c r="I7">
        <v>76672.283666666655</v>
      </c>
      <c r="J7">
        <v>77452.425177499987</v>
      </c>
      <c r="K7">
        <v>70095.042759999997</v>
      </c>
      <c r="L7">
        <v>101040.98954166671</v>
      </c>
      <c r="M7">
        <v>70821.775526666708</v>
      </c>
      <c r="N7">
        <v>71273.992416666646</v>
      </c>
      <c r="O7">
        <v>104003.23520000005</v>
      </c>
      <c r="P7">
        <v>71525.459291666673</v>
      </c>
      <c r="Q7">
        <v>69964.506409166643</v>
      </c>
      <c r="R7">
        <v>69816.932502499985</v>
      </c>
      <c r="S7">
        <v>111198.42466666672</v>
      </c>
      <c r="T7">
        <v>111825.93266666667</v>
      </c>
      <c r="U7">
        <v>70516.285979166671</v>
      </c>
      <c r="V7">
        <v>104704.39491666666</v>
      </c>
      <c r="W7">
        <v>73657.584946666699</v>
      </c>
      <c r="X7">
        <v>75141.980791666676</v>
      </c>
      <c r="Y7">
        <v>76483.211466666675</v>
      </c>
      <c r="Z7">
        <v>79890.137386666654</v>
      </c>
      <c r="AA7">
        <v>73833.900916666666</v>
      </c>
      <c r="AB7">
        <v>72763.529041666668</v>
      </c>
      <c r="AC7">
        <v>87982.289479166706</v>
      </c>
      <c r="AD7">
        <v>79952.204166666648</v>
      </c>
      <c r="AE7">
        <v>87314.512416666621</v>
      </c>
      <c r="AF7">
        <v>75580.025866666663</v>
      </c>
      <c r="AG7">
        <v>114484.4863466666</v>
      </c>
      <c r="AH7">
        <v>80621.941666666607</v>
      </c>
      <c r="AI7">
        <v>66338.007416666645</v>
      </c>
      <c r="AJ7">
        <v>97675.800259999975</v>
      </c>
      <c r="AK7">
        <v>112373.98178666667</v>
      </c>
      <c r="AL7">
        <v>107269.03500999998</v>
      </c>
      <c r="AM7">
        <v>75761.063626666655</v>
      </c>
      <c r="AN7">
        <v>72118.172166666685</v>
      </c>
      <c r="AO7">
        <v>90900.727206666692</v>
      </c>
      <c r="AP7">
        <v>75792.148666666661</v>
      </c>
      <c r="AQ7">
        <v>70082.44640666667</v>
      </c>
      <c r="AR7">
        <v>114594.36116666664</v>
      </c>
      <c r="AS7">
        <v>71236.90870416665</v>
      </c>
      <c r="AT7">
        <v>74902.337679999997</v>
      </c>
      <c r="AU7">
        <v>75447.53446749998</v>
      </c>
      <c r="AV7">
        <v>77627.272000000012</v>
      </c>
      <c r="AW7">
        <v>71861.214104166662</v>
      </c>
      <c r="AX7">
        <v>75528.459354166611</v>
      </c>
    </row>
    <row r="8" spans="1:50" x14ac:dyDescent="0.25">
      <c r="A8">
        <v>72942.168666666679</v>
      </c>
      <c r="B8">
        <v>69106.581333333306</v>
      </c>
      <c r="C8">
        <v>72408.224650000033</v>
      </c>
      <c r="D8">
        <v>80241.519854166661</v>
      </c>
      <c r="E8">
        <v>70274.164686666656</v>
      </c>
      <c r="F8">
        <v>80565.045833333381</v>
      </c>
      <c r="G8">
        <v>72748.334604166652</v>
      </c>
      <c r="H8">
        <v>99252.860791666622</v>
      </c>
      <c r="I8">
        <v>75669.07266666666</v>
      </c>
      <c r="J8">
        <v>77452.425177499987</v>
      </c>
      <c r="K8">
        <v>70095.042759999997</v>
      </c>
      <c r="L8">
        <v>95379.172166666642</v>
      </c>
      <c r="M8">
        <v>68315.688677499958</v>
      </c>
      <c r="N8">
        <v>69207.561879999979</v>
      </c>
      <c r="O8">
        <v>104003.23520000005</v>
      </c>
      <c r="P8">
        <v>71525.459291666673</v>
      </c>
      <c r="Q8">
        <v>68468.392250000004</v>
      </c>
      <c r="R8">
        <v>69816.932502499985</v>
      </c>
      <c r="S8">
        <v>111198.42466666672</v>
      </c>
      <c r="T8">
        <v>111231.75566666666</v>
      </c>
      <c r="U8">
        <v>70516.285979166671</v>
      </c>
      <c r="V8">
        <v>102284.39010666661</v>
      </c>
      <c r="W8">
        <v>73657.584946666699</v>
      </c>
      <c r="X8">
        <v>75141.980791666676</v>
      </c>
      <c r="Y8">
        <v>76483.211466666675</v>
      </c>
      <c r="Z8">
        <v>78454.60672000004</v>
      </c>
      <c r="AA8">
        <v>73833.900916666666</v>
      </c>
      <c r="AB8">
        <v>67233.328041666668</v>
      </c>
      <c r="AC8">
        <v>85223.908229166627</v>
      </c>
      <c r="AD8">
        <v>79952.204166666648</v>
      </c>
      <c r="AE8">
        <v>87314.512416666621</v>
      </c>
      <c r="AF8">
        <v>73528.880759999971</v>
      </c>
      <c r="AG8">
        <v>114484.4863466666</v>
      </c>
      <c r="AH8">
        <v>80621.941666666607</v>
      </c>
      <c r="AI8">
        <v>66338.007416666645</v>
      </c>
      <c r="AJ8">
        <v>96348.368916666586</v>
      </c>
      <c r="AK8">
        <v>109288.15554166664</v>
      </c>
      <c r="AL8">
        <v>107269.03500999998</v>
      </c>
      <c r="AM8">
        <v>75761.063626666655</v>
      </c>
      <c r="AN8">
        <v>72118.172166666685</v>
      </c>
      <c r="AO8">
        <v>89315.133541666655</v>
      </c>
      <c r="AP8">
        <v>72186.605717499973</v>
      </c>
      <c r="AQ8">
        <v>70082.44640666667</v>
      </c>
      <c r="AR8">
        <v>101503.48235416666</v>
      </c>
      <c r="AS8">
        <v>70174.900666666668</v>
      </c>
      <c r="AT8">
        <v>71552.750000000044</v>
      </c>
      <c r="AU8">
        <v>75406.356104166654</v>
      </c>
      <c r="AV8">
        <v>77627.272000000012</v>
      </c>
      <c r="AW8">
        <v>71861.214104166662</v>
      </c>
      <c r="AX8">
        <v>74365.403604166699</v>
      </c>
    </row>
    <row r="9" spans="1:50" x14ac:dyDescent="0.25">
      <c r="A9">
        <v>72942.168666666679</v>
      </c>
      <c r="B9">
        <v>69106.581333333306</v>
      </c>
      <c r="C9">
        <v>72408.224650000033</v>
      </c>
      <c r="D9">
        <v>80241.519854166661</v>
      </c>
      <c r="E9">
        <v>70274.164686666656</v>
      </c>
      <c r="F9">
        <v>80565.045833333381</v>
      </c>
      <c r="G9">
        <v>72748.334604166652</v>
      </c>
      <c r="H9">
        <v>99252.860791666622</v>
      </c>
      <c r="I9">
        <v>75669.07266666666</v>
      </c>
      <c r="J9">
        <v>77132.220291666687</v>
      </c>
      <c r="K9">
        <v>73072.260969999959</v>
      </c>
      <c r="L9">
        <v>94371.568780000016</v>
      </c>
      <c r="M9">
        <v>68315.688677499958</v>
      </c>
      <c r="N9">
        <v>69207.561879999979</v>
      </c>
      <c r="O9">
        <v>104003.23520000005</v>
      </c>
      <c r="P9">
        <v>71525.459291666673</v>
      </c>
      <c r="Q9">
        <v>68468.392250000004</v>
      </c>
      <c r="R9">
        <v>69816.932502499985</v>
      </c>
      <c r="S9">
        <v>111198.42466666672</v>
      </c>
      <c r="T9">
        <v>106387.65291666666</v>
      </c>
      <c r="U9">
        <v>70516.285979166671</v>
      </c>
      <c r="V9">
        <v>93159.810916666669</v>
      </c>
      <c r="W9">
        <v>73657.584946666699</v>
      </c>
      <c r="X9">
        <v>75141.980791666676</v>
      </c>
      <c r="Y9">
        <v>76483.211466666675</v>
      </c>
      <c r="Z9">
        <v>75977.378849999965</v>
      </c>
      <c r="AA9">
        <v>75631.219604166647</v>
      </c>
      <c r="AB9">
        <v>67233.328041666668</v>
      </c>
      <c r="AC9">
        <v>85223.908229166627</v>
      </c>
      <c r="AD9">
        <v>79857.766666666648</v>
      </c>
      <c r="AE9">
        <v>87314.512416666621</v>
      </c>
      <c r="AF9">
        <v>73528.880759999971</v>
      </c>
      <c r="AG9">
        <v>106860.2341866667</v>
      </c>
      <c r="AH9">
        <v>78570.897900000025</v>
      </c>
      <c r="AI9">
        <v>69395.278217500047</v>
      </c>
      <c r="AJ9">
        <v>94704.442666666582</v>
      </c>
      <c r="AK9">
        <v>109288.15554166664</v>
      </c>
      <c r="AL9">
        <v>106402.83909666669</v>
      </c>
      <c r="AM9">
        <v>75214.887637499953</v>
      </c>
      <c r="AN9">
        <v>72118.172166666685</v>
      </c>
      <c r="AO9">
        <v>89315.133541666655</v>
      </c>
      <c r="AP9">
        <v>72186.605717499973</v>
      </c>
      <c r="AQ9">
        <v>68447.143416666659</v>
      </c>
      <c r="AR9">
        <v>100026.33282000001</v>
      </c>
      <c r="AS9">
        <v>66174.239146666703</v>
      </c>
      <c r="AT9">
        <v>71552.750000000044</v>
      </c>
      <c r="AU9">
        <v>75406.356104166654</v>
      </c>
      <c r="AV9">
        <v>71389.649541666688</v>
      </c>
      <c r="AW9">
        <v>70490.695104166691</v>
      </c>
      <c r="AX9">
        <v>69497.027729166672</v>
      </c>
    </row>
    <row r="10" spans="1:50" x14ac:dyDescent="0.25">
      <c r="A10">
        <v>75414.264416666687</v>
      </c>
      <c r="B10">
        <v>69106.581333333306</v>
      </c>
      <c r="C10">
        <v>72408.224650000033</v>
      </c>
      <c r="D10">
        <v>80165.358729166677</v>
      </c>
      <c r="E10">
        <v>70274.164686666656</v>
      </c>
      <c r="F10">
        <v>80565.045833333381</v>
      </c>
      <c r="G10">
        <v>66296.634854166667</v>
      </c>
      <c r="H10">
        <v>97843.666666666511</v>
      </c>
      <c r="I10">
        <v>75669.07266666666</v>
      </c>
      <c r="J10">
        <v>76837.540479166681</v>
      </c>
      <c r="K10">
        <v>72509.485541666654</v>
      </c>
      <c r="L10">
        <v>93807.327166666699</v>
      </c>
      <c r="M10">
        <v>68315.688677499958</v>
      </c>
      <c r="N10">
        <v>69207.561879999979</v>
      </c>
      <c r="O10">
        <v>101511.35168000001</v>
      </c>
      <c r="P10">
        <v>71525.459291666673</v>
      </c>
      <c r="Q10">
        <v>68468.392250000004</v>
      </c>
      <c r="R10">
        <v>69816.932502499985</v>
      </c>
      <c r="S10">
        <v>111198.42466666672</v>
      </c>
      <c r="T10">
        <v>106387.65291666666</v>
      </c>
      <c r="U10">
        <v>70516.285979166671</v>
      </c>
      <c r="V10">
        <v>93159.810916666669</v>
      </c>
      <c r="W10">
        <v>72790.01307166669</v>
      </c>
      <c r="X10">
        <v>75141.980791666676</v>
      </c>
      <c r="Y10">
        <v>76483.211466666675</v>
      </c>
      <c r="Z10">
        <v>75977.378849999965</v>
      </c>
      <c r="AA10">
        <v>75631.219604166647</v>
      </c>
      <c r="AB10">
        <v>67233.328041666668</v>
      </c>
      <c r="AC10">
        <v>79027.074659166625</v>
      </c>
      <c r="AD10">
        <v>79724.398916666702</v>
      </c>
      <c r="AE10">
        <v>79980.858479166694</v>
      </c>
      <c r="AF10">
        <v>72625.640541666697</v>
      </c>
      <c r="AG10">
        <v>106860.2341866667</v>
      </c>
      <c r="AH10">
        <v>78483.211040000009</v>
      </c>
      <c r="AI10">
        <v>69395.278217500047</v>
      </c>
      <c r="AJ10">
        <v>94319.252399999968</v>
      </c>
      <c r="AK10">
        <v>109288.15554166664</v>
      </c>
      <c r="AL10">
        <v>85793.515291666656</v>
      </c>
      <c r="AM10">
        <v>69454.082644166658</v>
      </c>
      <c r="AN10">
        <v>72118.172166666685</v>
      </c>
      <c r="AO10">
        <v>88397.360791666666</v>
      </c>
      <c r="AP10">
        <v>72186.605717499973</v>
      </c>
      <c r="AQ10">
        <v>67478.861110000027</v>
      </c>
      <c r="AR10">
        <v>97533.653279999984</v>
      </c>
      <c r="AS10">
        <v>66174.239146666703</v>
      </c>
      <c r="AT10">
        <v>71552.750000000044</v>
      </c>
      <c r="AU10">
        <v>68890.725541666674</v>
      </c>
      <c r="AV10">
        <v>71389.649541666688</v>
      </c>
      <c r="AW10">
        <v>70490.695104166691</v>
      </c>
      <c r="AX10">
        <v>69497.027729166672</v>
      </c>
    </row>
    <row r="11" spans="1:50" x14ac:dyDescent="0.25">
      <c r="A11">
        <v>75414.264416666687</v>
      </c>
      <c r="B11">
        <v>68495.449666666653</v>
      </c>
      <c r="C11">
        <v>70309.014104166665</v>
      </c>
      <c r="D11">
        <v>77462.94696250002</v>
      </c>
      <c r="E11">
        <v>70274.164686666656</v>
      </c>
      <c r="F11">
        <v>79380.508333333244</v>
      </c>
      <c r="G11">
        <v>66296.634854166667</v>
      </c>
      <c r="H11">
        <v>97843.666666666511</v>
      </c>
      <c r="I11">
        <v>75669.07266666666</v>
      </c>
      <c r="J11">
        <v>70008.150785000034</v>
      </c>
      <c r="K11">
        <v>72509.485541666654</v>
      </c>
      <c r="L11">
        <v>92722.712916666627</v>
      </c>
      <c r="M11">
        <v>68315.688677499958</v>
      </c>
      <c r="N11">
        <v>67337.11480000001</v>
      </c>
      <c r="O11">
        <v>100247.32666666668</v>
      </c>
      <c r="P11">
        <v>71525.459291666673</v>
      </c>
      <c r="Q11">
        <v>68468.392250000004</v>
      </c>
      <c r="R11">
        <v>69816.932502499985</v>
      </c>
      <c r="S11">
        <v>109554.37691666665</v>
      </c>
      <c r="T11">
        <v>106387.65291666666</v>
      </c>
      <c r="U11">
        <v>70516.285979166671</v>
      </c>
      <c r="V11">
        <v>93159.810916666669</v>
      </c>
      <c r="W11">
        <v>71756.293229166666</v>
      </c>
      <c r="X11">
        <v>75141.980791666676</v>
      </c>
      <c r="Y11">
        <v>73523.414999999979</v>
      </c>
      <c r="Z11">
        <v>75977.378849999965</v>
      </c>
      <c r="AA11">
        <v>75631.219604166647</v>
      </c>
      <c r="AB11">
        <v>67233.328041666668</v>
      </c>
      <c r="AC11">
        <v>78442.797039166675</v>
      </c>
      <c r="AD11">
        <v>71834.905916666641</v>
      </c>
      <c r="AE11">
        <v>79980.858479166694</v>
      </c>
      <c r="AF11">
        <v>72625.640541666697</v>
      </c>
      <c r="AG11">
        <v>106860.2341866667</v>
      </c>
      <c r="AH11">
        <v>78483.211040000009</v>
      </c>
      <c r="AI11">
        <v>69395.278217500047</v>
      </c>
      <c r="AJ11">
        <v>94319.252399999968</v>
      </c>
      <c r="AK11">
        <v>109288.15554166664</v>
      </c>
      <c r="AL11">
        <v>82913.319833333342</v>
      </c>
      <c r="AM11">
        <v>69454.082644166658</v>
      </c>
      <c r="AN11">
        <v>72118.172166666685</v>
      </c>
      <c r="AO11">
        <v>88397.360791666666</v>
      </c>
      <c r="AP11">
        <v>72186.605717499973</v>
      </c>
      <c r="AQ11">
        <v>67478.861110000027</v>
      </c>
      <c r="AR11">
        <v>97533.653279999984</v>
      </c>
      <c r="AS11">
        <v>66174.239146666703</v>
      </c>
      <c r="AT11">
        <v>71552.750000000044</v>
      </c>
      <c r="AU11">
        <v>68890.725541666674</v>
      </c>
      <c r="AV11">
        <v>71389.649541666688</v>
      </c>
      <c r="AW11">
        <v>70490.695104166691</v>
      </c>
      <c r="AX11">
        <v>69497.027729166672</v>
      </c>
    </row>
    <row r="12" spans="1:50" x14ac:dyDescent="0.25">
      <c r="A12">
        <v>74760.148291666686</v>
      </c>
      <c r="B12">
        <v>68495.449666666653</v>
      </c>
      <c r="C12">
        <v>70309.014104166665</v>
      </c>
      <c r="D12">
        <v>74342.405357500014</v>
      </c>
      <c r="E12">
        <v>70274.164686666656</v>
      </c>
      <c r="F12">
        <v>79380.508333333244</v>
      </c>
      <c r="G12">
        <v>66296.634854166667</v>
      </c>
      <c r="H12">
        <v>95899.740721666691</v>
      </c>
      <c r="I12">
        <v>75669.07266666666</v>
      </c>
      <c r="J12">
        <v>70008.150785000034</v>
      </c>
      <c r="K12">
        <v>72509.485541666654</v>
      </c>
      <c r="L12">
        <v>92722.712916666627</v>
      </c>
      <c r="M12">
        <v>68315.688677499958</v>
      </c>
      <c r="N12">
        <v>67337.11480000001</v>
      </c>
      <c r="O12">
        <v>100247.32666666668</v>
      </c>
      <c r="P12">
        <v>72011.242144999967</v>
      </c>
      <c r="Q12">
        <v>68468.392250000004</v>
      </c>
      <c r="R12">
        <v>69128.197869999989</v>
      </c>
      <c r="S12">
        <v>106670.98879333332</v>
      </c>
      <c r="T12">
        <v>106121.52799999995</v>
      </c>
      <c r="U12">
        <v>72668.892416666684</v>
      </c>
      <c r="V12">
        <v>91881.684506666701</v>
      </c>
      <c r="W12">
        <v>71086.618546666621</v>
      </c>
      <c r="X12">
        <v>77108.98033000002</v>
      </c>
      <c r="Y12">
        <v>73523.414999999979</v>
      </c>
      <c r="Z12">
        <v>74974.114354999998</v>
      </c>
      <c r="AA12">
        <v>75631.219604166647</v>
      </c>
      <c r="AB12">
        <v>67233.328041666668</v>
      </c>
      <c r="AC12">
        <v>77468.2070766666</v>
      </c>
      <c r="AD12">
        <v>71834.905916666641</v>
      </c>
      <c r="AE12">
        <v>79980.858479166694</v>
      </c>
      <c r="AF12">
        <v>72625.640541666697</v>
      </c>
      <c r="AG12">
        <v>106860.2341866667</v>
      </c>
      <c r="AH12">
        <v>78483.211040000009</v>
      </c>
      <c r="AI12">
        <v>69395.278217500047</v>
      </c>
      <c r="AJ12">
        <v>88471.257240000021</v>
      </c>
      <c r="AK12">
        <v>107286.20629166668</v>
      </c>
      <c r="AL12">
        <v>81557.49988333325</v>
      </c>
      <c r="AM12">
        <v>69454.082644166658</v>
      </c>
      <c r="AN12">
        <v>72874.216541666683</v>
      </c>
      <c r="AO12">
        <v>88397.360791666666</v>
      </c>
      <c r="AP12">
        <v>72186.605717499973</v>
      </c>
      <c r="AQ12">
        <v>67478.861110000027</v>
      </c>
      <c r="AR12">
        <v>89872.197916666657</v>
      </c>
      <c r="AS12">
        <v>66174.239146666703</v>
      </c>
      <c r="AT12">
        <v>71552.750000000044</v>
      </c>
      <c r="AU12">
        <v>68890.725541666674</v>
      </c>
      <c r="AV12">
        <v>71389.649541666688</v>
      </c>
      <c r="AW12">
        <v>70490.695104166691</v>
      </c>
      <c r="AX12">
        <v>69497.027729166672</v>
      </c>
    </row>
    <row r="13" spans="1:50" x14ac:dyDescent="0.25">
      <c r="A13">
        <v>74760.148291666686</v>
      </c>
      <c r="B13">
        <v>68495.449666666653</v>
      </c>
      <c r="C13">
        <v>70309.014104166665</v>
      </c>
      <c r="D13">
        <v>74342.405357500014</v>
      </c>
      <c r="E13">
        <v>70274.164686666656</v>
      </c>
      <c r="F13">
        <v>78679.545833333294</v>
      </c>
      <c r="G13">
        <v>66296.634854166667</v>
      </c>
      <c r="H13">
        <v>75637.566416666639</v>
      </c>
      <c r="I13">
        <v>75669.07266666666</v>
      </c>
      <c r="J13">
        <v>70008.150785000034</v>
      </c>
      <c r="K13">
        <v>70443.836266666694</v>
      </c>
      <c r="L13">
        <v>90818.820166666701</v>
      </c>
      <c r="M13">
        <v>67037.363041666671</v>
      </c>
      <c r="N13">
        <v>67337.11480000001</v>
      </c>
      <c r="O13">
        <v>100247.32666666668</v>
      </c>
      <c r="P13">
        <v>72011.242144999967</v>
      </c>
      <c r="Q13">
        <v>68468.392250000004</v>
      </c>
      <c r="R13">
        <v>68788.143604166689</v>
      </c>
      <c r="S13">
        <v>106670.98879333332</v>
      </c>
      <c r="T13">
        <v>76055.204979166636</v>
      </c>
      <c r="U13">
        <v>72668.892416666684</v>
      </c>
      <c r="V13">
        <v>91881.684506666701</v>
      </c>
      <c r="W13">
        <v>66941.341416666692</v>
      </c>
      <c r="X13">
        <v>77108.98033000002</v>
      </c>
      <c r="Y13">
        <v>73523.414999999979</v>
      </c>
      <c r="Z13">
        <v>74192.056531666662</v>
      </c>
      <c r="AA13">
        <v>73354.948416666666</v>
      </c>
      <c r="AB13">
        <v>67233.328041666668</v>
      </c>
      <c r="AC13">
        <v>77468.2070766666</v>
      </c>
      <c r="AD13">
        <v>71834.905916666641</v>
      </c>
      <c r="AE13">
        <v>79980.858479166694</v>
      </c>
      <c r="AF13">
        <v>72460.09765250003</v>
      </c>
      <c r="AG13">
        <v>106679.25970666668</v>
      </c>
      <c r="AH13">
        <v>78483.211040000009</v>
      </c>
      <c r="AI13">
        <v>69805.516261666678</v>
      </c>
      <c r="AJ13">
        <v>88471.257240000021</v>
      </c>
      <c r="AK13">
        <v>107286.20629166668</v>
      </c>
      <c r="AL13">
        <v>76265.617796666658</v>
      </c>
      <c r="AM13">
        <v>69454.082644166658</v>
      </c>
      <c r="AN13">
        <v>72874.216541666683</v>
      </c>
      <c r="AO13">
        <v>81859.571791666676</v>
      </c>
      <c r="AP13">
        <v>72005.122036666668</v>
      </c>
      <c r="AQ13">
        <v>67478.861110000027</v>
      </c>
      <c r="AR13">
        <v>83180.137572499996</v>
      </c>
      <c r="AS13">
        <v>66174.239146666703</v>
      </c>
      <c r="AT13">
        <v>73364.0239966667</v>
      </c>
      <c r="AU13">
        <v>68890.725541666674</v>
      </c>
      <c r="AV13">
        <v>71389.649541666688</v>
      </c>
      <c r="AW13">
        <v>70490.695104166691</v>
      </c>
      <c r="AX13">
        <v>69497.027729166672</v>
      </c>
    </row>
    <row r="14" spans="1:50" x14ac:dyDescent="0.25">
      <c r="A14">
        <v>69951.586916666682</v>
      </c>
      <c r="B14">
        <v>68495.449666666653</v>
      </c>
      <c r="C14">
        <v>69665.230354166706</v>
      </c>
      <c r="D14">
        <v>74342.405357500014</v>
      </c>
      <c r="E14">
        <v>71116.606260000015</v>
      </c>
      <c r="F14">
        <v>74362.551916666707</v>
      </c>
      <c r="G14">
        <v>66296.634854166667</v>
      </c>
      <c r="H14">
        <v>75637.566416666639</v>
      </c>
      <c r="I14">
        <v>75382.806291666668</v>
      </c>
      <c r="J14">
        <v>70008.150785000034</v>
      </c>
      <c r="K14">
        <v>70205.384791666685</v>
      </c>
      <c r="L14">
        <v>90818.820166666701</v>
      </c>
      <c r="M14">
        <v>67037.363041666671</v>
      </c>
      <c r="N14">
        <v>67337.11480000001</v>
      </c>
      <c r="O14">
        <v>100247.32666666668</v>
      </c>
      <c r="P14">
        <v>72011.242144999967</v>
      </c>
      <c r="Q14">
        <v>69468.986481666609</v>
      </c>
      <c r="R14">
        <v>68788.143604166689</v>
      </c>
      <c r="S14">
        <v>106670.98879333332</v>
      </c>
      <c r="T14">
        <v>76055.204979166636</v>
      </c>
      <c r="U14">
        <v>72668.892416666684</v>
      </c>
      <c r="V14">
        <v>91881.684506666701</v>
      </c>
      <c r="W14">
        <v>66941.341416666692</v>
      </c>
      <c r="X14">
        <v>75149.595890000026</v>
      </c>
      <c r="Y14">
        <v>73523.414999999979</v>
      </c>
      <c r="Z14">
        <v>72428.174281666681</v>
      </c>
      <c r="AA14">
        <v>73354.948416666666</v>
      </c>
      <c r="AB14">
        <v>67233.328041666668</v>
      </c>
      <c r="AC14">
        <v>77468.2070766666</v>
      </c>
      <c r="AD14">
        <v>71834.905916666641</v>
      </c>
      <c r="AE14">
        <v>79980.858479166694</v>
      </c>
      <c r="AF14">
        <v>70919.109041666699</v>
      </c>
      <c r="AG14">
        <v>106565.50885000004</v>
      </c>
      <c r="AH14">
        <v>76278.569291666674</v>
      </c>
      <c r="AI14">
        <v>67054.969986666663</v>
      </c>
      <c r="AJ14">
        <v>84627.804166666683</v>
      </c>
      <c r="AK14">
        <v>107286.20629166668</v>
      </c>
      <c r="AL14">
        <v>71024.774666666664</v>
      </c>
      <c r="AM14">
        <v>69454.082644166658</v>
      </c>
      <c r="AN14">
        <v>72874.216541666683</v>
      </c>
      <c r="AO14">
        <v>81859.571791666676</v>
      </c>
      <c r="AP14">
        <v>71682.837916666685</v>
      </c>
      <c r="AQ14">
        <v>67478.861110000027</v>
      </c>
      <c r="AR14">
        <v>83180.137572499996</v>
      </c>
      <c r="AS14">
        <v>66174.239146666703</v>
      </c>
      <c r="AT14">
        <v>68975.83749999998</v>
      </c>
      <c r="AU14">
        <v>68890.725541666674</v>
      </c>
      <c r="AV14">
        <v>69431.767166666672</v>
      </c>
      <c r="AW14">
        <v>70490.695104166691</v>
      </c>
      <c r="AX14">
        <v>69497.027729166672</v>
      </c>
    </row>
    <row r="15" spans="1:50" x14ac:dyDescent="0.25">
      <c r="A15">
        <v>69951.586916666682</v>
      </c>
      <c r="B15">
        <v>68495.449666666653</v>
      </c>
      <c r="C15">
        <v>69665.230354166706</v>
      </c>
      <c r="D15">
        <v>74342.405357500014</v>
      </c>
      <c r="E15">
        <v>71116.606260000015</v>
      </c>
      <c r="F15">
        <v>74362.551916666707</v>
      </c>
      <c r="G15">
        <v>66296.634854166667</v>
      </c>
      <c r="H15">
        <v>75637.566416666639</v>
      </c>
      <c r="I15">
        <v>71506.779084999973</v>
      </c>
      <c r="J15">
        <v>70008.150785000034</v>
      </c>
      <c r="K15">
        <v>70205.384791666685</v>
      </c>
      <c r="L15">
        <v>90818.820166666701</v>
      </c>
      <c r="M15">
        <v>67037.363041666671</v>
      </c>
      <c r="N15">
        <v>67337.11480000001</v>
      </c>
      <c r="O15">
        <v>100247.32666666668</v>
      </c>
      <c r="P15">
        <v>72011.242144999967</v>
      </c>
      <c r="Q15">
        <v>69468.986481666609</v>
      </c>
      <c r="R15">
        <v>68788.143604166689</v>
      </c>
      <c r="S15">
        <v>105377.09666666668</v>
      </c>
      <c r="T15">
        <v>76055.204979166636</v>
      </c>
      <c r="U15">
        <v>72668.892416666684</v>
      </c>
      <c r="V15">
        <v>91881.684506666701</v>
      </c>
      <c r="W15">
        <v>66941.341416666692</v>
      </c>
      <c r="X15">
        <v>75149.595890000026</v>
      </c>
      <c r="Y15">
        <v>73523.414999999979</v>
      </c>
      <c r="Z15">
        <v>72428.174281666681</v>
      </c>
      <c r="AA15">
        <v>73354.948416666666</v>
      </c>
      <c r="AB15">
        <v>67233.328041666668</v>
      </c>
      <c r="AC15">
        <v>76302.495479166624</v>
      </c>
      <c r="AD15">
        <v>71834.905916666641</v>
      </c>
      <c r="AE15">
        <v>82557.451541666655</v>
      </c>
      <c r="AF15">
        <v>70919.109041666699</v>
      </c>
      <c r="AG15">
        <v>106565.50885000004</v>
      </c>
      <c r="AH15">
        <v>76278.569291666674</v>
      </c>
      <c r="AI15">
        <v>67054.969986666663</v>
      </c>
      <c r="AJ15">
        <v>82747.950000000026</v>
      </c>
      <c r="AK15">
        <v>107286.20629166668</v>
      </c>
      <c r="AL15">
        <v>71024.774666666664</v>
      </c>
      <c r="AM15">
        <v>69454.082644166658</v>
      </c>
      <c r="AN15">
        <v>72874.216541666683</v>
      </c>
      <c r="AO15">
        <v>81859.571791666676</v>
      </c>
      <c r="AP15">
        <v>71682.837916666685</v>
      </c>
      <c r="AQ15">
        <v>67478.861110000027</v>
      </c>
      <c r="AR15">
        <v>77422.704072499982</v>
      </c>
      <c r="AS15">
        <v>69974.853246666666</v>
      </c>
      <c r="AT15">
        <v>68975.83749999998</v>
      </c>
      <c r="AU15">
        <v>73453.82004166668</v>
      </c>
      <c r="AV15">
        <v>69431.767166666672</v>
      </c>
      <c r="AW15">
        <v>67713.863979166694</v>
      </c>
      <c r="AX15">
        <v>71440.628040000011</v>
      </c>
    </row>
    <row r="16" spans="1:50" x14ac:dyDescent="0.25">
      <c r="A16">
        <v>69951.586916666682</v>
      </c>
      <c r="B16">
        <v>68495.449666666653</v>
      </c>
      <c r="C16">
        <v>69665.230354166706</v>
      </c>
      <c r="D16">
        <v>73321.701354166682</v>
      </c>
      <c r="E16">
        <v>71116.606260000015</v>
      </c>
      <c r="F16">
        <v>74362.551916666707</v>
      </c>
      <c r="G16">
        <v>66296.634854166667</v>
      </c>
      <c r="H16">
        <v>73874.367599166697</v>
      </c>
      <c r="I16">
        <v>70557.471416666696</v>
      </c>
      <c r="J16">
        <v>69156.658800000005</v>
      </c>
      <c r="K16">
        <v>70205.384791666685</v>
      </c>
      <c r="L16">
        <v>88585.944916666704</v>
      </c>
      <c r="M16">
        <v>67037.363041666671</v>
      </c>
      <c r="N16">
        <v>67337.11480000001</v>
      </c>
      <c r="O16">
        <v>78901.070595000012</v>
      </c>
      <c r="P16">
        <v>70937.099916666673</v>
      </c>
      <c r="Q16">
        <v>69468.986481666609</v>
      </c>
      <c r="R16">
        <v>68788.143604166689</v>
      </c>
      <c r="S16">
        <v>105377.09666666668</v>
      </c>
      <c r="T16">
        <v>76055.204979166636</v>
      </c>
      <c r="U16">
        <v>72668.892416666684</v>
      </c>
      <c r="V16">
        <v>91881.684506666701</v>
      </c>
      <c r="W16">
        <v>66941.341416666692</v>
      </c>
      <c r="X16">
        <v>72802.488400000002</v>
      </c>
      <c r="Y16">
        <v>74684.180479166665</v>
      </c>
      <c r="Z16">
        <v>72428.174281666681</v>
      </c>
      <c r="AA16">
        <v>72732.524541666673</v>
      </c>
      <c r="AB16">
        <v>70266.94054166667</v>
      </c>
      <c r="AC16">
        <v>76302.495479166624</v>
      </c>
      <c r="AD16">
        <v>71834.905916666641</v>
      </c>
      <c r="AE16">
        <v>75887.916666666672</v>
      </c>
      <c r="AF16">
        <v>70919.109041666699</v>
      </c>
      <c r="AG16">
        <v>100426.81666000003</v>
      </c>
      <c r="AH16">
        <v>73848.55779166671</v>
      </c>
      <c r="AI16">
        <v>67054.969986666663</v>
      </c>
      <c r="AJ16">
        <v>82747.950000000026</v>
      </c>
      <c r="AK16">
        <v>107830.8459166667</v>
      </c>
      <c r="AL16">
        <v>71024.774666666664</v>
      </c>
      <c r="AM16">
        <v>71063.603613333369</v>
      </c>
      <c r="AN16">
        <v>72874.216541666683</v>
      </c>
      <c r="AO16">
        <v>81365.394906666668</v>
      </c>
      <c r="AP16">
        <v>71682.837916666685</v>
      </c>
      <c r="AQ16">
        <v>67478.861110000027</v>
      </c>
      <c r="AR16">
        <v>77422.704072499982</v>
      </c>
      <c r="AS16">
        <v>69974.853246666666</v>
      </c>
      <c r="AT16">
        <v>68975.83749999998</v>
      </c>
      <c r="AU16">
        <v>71477.043166666655</v>
      </c>
      <c r="AV16">
        <v>69431.767166666672</v>
      </c>
      <c r="AW16">
        <v>67713.863979166694</v>
      </c>
      <c r="AX16">
        <v>71440.628040000011</v>
      </c>
    </row>
    <row r="17" spans="1:50" x14ac:dyDescent="0.25">
      <c r="A17">
        <v>69951.586916666682</v>
      </c>
      <c r="B17">
        <v>68974.705166666638</v>
      </c>
      <c r="C17">
        <v>69665.230354166706</v>
      </c>
      <c r="D17">
        <v>72722.66666666673</v>
      </c>
      <c r="E17">
        <v>72019.164716666724</v>
      </c>
      <c r="F17">
        <v>71326.289066666577</v>
      </c>
      <c r="G17">
        <v>70336.630999999994</v>
      </c>
      <c r="H17">
        <v>73874.367599166697</v>
      </c>
      <c r="I17">
        <v>70557.471416666696</v>
      </c>
      <c r="J17">
        <v>69156.658800000005</v>
      </c>
      <c r="K17">
        <v>70205.384791666685</v>
      </c>
      <c r="L17">
        <v>88585.944916666704</v>
      </c>
      <c r="M17">
        <v>67037.363041666671</v>
      </c>
      <c r="N17">
        <v>67337.11480000001</v>
      </c>
      <c r="O17">
        <v>78901.070595000012</v>
      </c>
      <c r="P17">
        <v>70937.099916666673</v>
      </c>
      <c r="Q17">
        <v>69468.986481666609</v>
      </c>
      <c r="R17">
        <v>68788.143604166689</v>
      </c>
      <c r="S17">
        <v>104217.76966666663</v>
      </c>
      <c r="T17">
        <v>76055.204979166636</v>
      </c>
      <c r="U17">
        <v>72668.892416666684</v>
      </c>
      <c r="V17">
        <v>92983.708916666685</v>
      </c>
      <c r="W17">
        <v>66941.341416666692</v>
      </c>
      <c r="X17">
        <v>72802.488400000002</v>
      </c>
      <c r="Y17">
        <v>76768.960713333348</v>
      </c>
      <c r="Z17">
        <v>72428.174281666681</v>
      </c>
      <c r="AA17">
        <v>72732.524541666673</v>
      </c>
      <c r="AB17">
        <v>70266.94054166667</v>
      </c>
      <c r="AC17">
        <v>74793.677146666625</v>
      </c>
      <c r="AD17">
        <v>75273.381916666651</v>
      </c>
      <c r="AE17">
        <v>75067.315013333355</v>
      </c>
      <c r="AF17">
        <v>70919.109041666699</v>
      </c>
      <c r="AG17">
        <v>79174.096492500059</v>
      </c>
      <c r="AH17">
        <v>73848.55779166671</v>
      </c>
      <c r="AI17">
        <v>67054.969986666663</v>
      </c>
      <c r="AJ17">
        <v>80349.241989999995</v>
      </c>
      <c r="AK17">
        <v>78884.942666666655</v>
      </c>
      <c r="AL17">
        <v>71024.774666666664</v>
      </c>
      <c r="AM17">
        <v>71063.603613333369</v>
      </c>
      <c r="AN17">
        <v>72874.216541666683</v>
      </c>
      <c r="AO17">
        <v>81365.394906666668</v>
      </c>
      <c r="AP17">
        <v>71682.837916666685</v>
      </c>
      <c r="AQ17">
        <v>67191.735354166696</v>
      </c>
      <c r="AR17">
        <v>77422.704072499982</v>
      </c>
      <c r="AS17">
        <v>69974.853246666666</v>
      </c>
      <c r="AT17">
        <v>68975.83749999998</v>
      </c>
      <c r="AU17">
        <v>68507.729479166665</v>
      </c>
      <c r="AV17">
        <v>69431.767166666672</v>
      </c>
      <c r="AW17">
        <v>67713.863979166694</v>
      </c>
      <c r="AX17">
        <v>71799.106708333304</v>
      </c>
    </row>
    <row r="18" spans="1:50" x14ac:dyDescent="0.25">
      <c r="A18">
        <v>69951.586916666682</v>
      </c>
      <c r="B18">
        <v>68974.705166666638</v>
      </c>
      <c r="C18">
        <v>69665.230354166706</v>
      </c>
      <c r="D18">
        <v>72722.66666666673</v>
      </c>
      <c r="E18">
        <v>72019.164716666724</v>
      </c>
      <c r="F18">
        <v>71326.289066666577</v>
      </c>
      <c r="G18">
        <v>69910.755041666678</v>
      </c>
      <c r="H18">
        <v>70837.700416666659</v>
      </c>
      <c r="I18">
        <v>70557.471416666696</v>
      </c>
      <c r="J18">
        <v>69156.658800000005</v>
      </c>
      <c r="K18">
        <v>70205.384791666685</v>
      </c>
      <c r="L18">
        <v>88585.944916666704</v>
      </c>
      <c r="M18">
        <v>68351.0912916667</v>
      </c>
      <c r="N18">
        <v>71976.147041666656</v>
      </c>
      <c r="O18">
        <v>78901.070595000012</v>
      </c>
      <c r="P18">
        <v>70937.099916666673</v>
      </c>
      <c r="Q18">
        <v>69468.986481666609</v>
      </c>
      <c r="R18">
        <v>68821.985916666657</v>
      </c>
      <c r="S18">
        <v>104217.76966666663</v>
      </c>
      <c r="T18">
        <v>72532.131320000015</v>
      </c>
      <c r="U18">
        <v>72089.365486666618</v>
      </c>
      <c r="V18">
        <v>92983.708916666685</v>
      </c>
      <c r="W18">
        <v>66941.341416666692</v>
      </c>
      <c r="X18">
        <v>72802.488400000002</v>
      </c>
      <c r="Y18">
        <v>76768.960713333348</v>
      </c>
      <c r="Z18">
        <v>72428.174281666681</v>
      </c>
      <c r="AA18">
        <v>72732.524541666673</v>
      </c>
      <c r="AB18">
        <v>70266.94054166667</v>
      </c>
      <c r="AC18">
        <v>74793.677146666625</v>
      </c>
      <c r="AD18">
        <v>75273.381916666651</v>
      </c>
      <c r="AE18">
        <v>75067.315013333355</v>
      </c>
      <c r="AF18">
        <v>71967.005139999965</v>
      </c>
      <c r="AG18">
        <v>72934.166666666715</v>
      </c>
      <c r="AH18">
        <v>73848.55779166671</v>
      </c>
      <c r="AI18">
        <v>66120.666666666802</v>
      </c>
      <c r="AJ18">
        <v>80349.241989999995</v>
      </c>
      <c r="AK18">
        <v>77901.460259166677</v>
      </c>
      <c r="AL18">
        <v>71024.774666666664</v>
      </c>
      <c r="AM18">
        <v>71063.603613333369</v>
      </c>
      <c r="AN18">
        <v>74320.357499999984</v>
      </c>
      <c r="AO18">
        <v>66554.329041666686</v>
      </c>
      <c r="AP18">
        <v>71682.837916666685</v>
      </c>
      <c r="AQ18">
        <v>67191.735354166696</v>
      </c>
      <c r="AR18">
        <v>77422.704072499982</v>
      </c>
      <c r="AS18">
        <v>69974.853246666666</v>
      </c>
      <c r="AT18">
        <v>72677.918584166648</v>
      </c>
      <c r="AU18">
        <v>68507.729479166665</v>
      </c>
      <c r="AV18">
        <v>69431.767166666672</v>
      </c>
      <c r="AW18">
        <v>67713.863979166694</v>
      </c>
      <c r="AX18">
        <v>71799.106708333304</v>
      </c>
    </row>
    <row r="19" spans="1:50" x14ac:dyDescent="0.25">
      <c r="A19">
        <v>73275.969166666706</v>
      </c>
      <c r="B19">
        <v>68974.705166666638</v>
      </c>
      <c r="C19">
        <v>69665.230354166706</v>
      </c>
      <c r="D19">
        <v>69436.666666666773</v>
      </c>
      <c r="E19">
        <v>72019.164716666724</v>
      </c>
      <c r="F19">
        <v>71326.289066666577</v>
      </c>
      <c r="G19">
        <v>66375.143506666689</v>
      </c>
      <c r="H19">
        <v>70284.303929166606</v>
      </c>
      <c r="I19">
        <v>70557.471416666696</v>
      </c>
      <c r="J19">
        <v>69156.658800000005</v>
      </c>
      <c r="K19">
        <v>70534.002416666684</v>
      </c>
      <c r="L19">
        <v>88585.944916666704</v>
      </c>
      <c r="M19">
        <v>68109.426541666675</v>
      </c>
      <c r="N19">
        <v>67344.743706666661</v>
      </c>
      <c r="O19">
        <v>75261.72196000001</v>
      </c>
      <c r="P19">
        <v>70937.099916666673</v>
      </c>
      <c r="Q19">
        <v>71628.265231666679</v>
      </c>
      <c r="R19">
        <v>68751.916666666773</v>
      </c>
      <c r="S19">
        <v>94428.783979166663</v>
      </c>
      <c r="T19">
        <v>72532.131320000015</v>
      </c>
      <c r="U19">
        <v>68121.661729166677</v>
      </c>
      <c r="V19">
        <v>92983.708916666685</v>
      </c>
      <c r="W19">
        <v>68672.784666666688</v>
      </c>
      <c r="X19">
        <v>72802.488400000002</v>
      </c>
      <c r="Y19">
        <v>71761.282916666692</v>
      </c>
      <c r="Z19">
        <v>72428.174281666681</v>
      </c>
      <c r="AA19">
        <v>71919.747291666645</v>
      </c>
      <c r="AB19">
        <v>70266.94054166667</v>
      </c>
      <c r="AC19">
        <v>74793.677146666625</v>
      </c>
      <c r="AD19">
        <v>75668.94266666664</v>
      </c>
      <c r="AE19">
        <v>69353.565306666671</v>
      </c>
      <c r="AF19">
        <v>71967.005139999965</v>
      </c>
      <c r="AG19">
        <v>72934.166666666715</v>
      </c>
      <c r="AH19">
        <v>73848.55779166671</v>
      </c>
      <c r="AI19">
        <v>66120.666666666802</v>
      </c>
      <c r="AJ19">
        <v>77439.037499999991</v>
      </c>
      <c r="AK19">
        <v>74402.666306666637</v>
      </c>
      <c r="AL19">
        <v>71024.774666666664</v>
      </c>
      <c r="AM19">
        <v>70895.416666666744</v>
      </c>
      <c r="AN19">
        <v>73532.977499999994</v>
      </c>
      <c r="AO19">
        <v>66554.329041666686</v>
      </c>
      <c r="AP19">
        <v>70448.681291666653</v>
      </c>
      <c r="AQ19">
        <v>67191.735354166696</v>
      </c>
      <c r="AR19">
        <v>81264.429072500003</v>
      </c>
      <c r="AS19">
        <v>69974.853246666666</v>
      </c>
      <c r="AT19">
        <v>68862.621416666661</v>
      </c>
      <c r="AU19">
        <v>68507.729479166665</v>
      </c>
      <c r="AV19">
        <v>69431.767166666672</v>
      </c>
      <c r="AW19">
        <v>67713.863979166694</v>
      </c>
      <c r="AX19">
        <v>71512.139540000004</v>
      </c>
    </row>
    <row r="20" spans="1:50" x14ac:dyDescent="0.25">
      <c r="A20">
        <v>73110.644416666662</v>
      </c>
      <c r="B20">
        <v>68974.705166666638</v>
      </c>
      <c r="C20">
        <v>69665.230354166706</v>
      </c>
      <c r="D20">
        <v>63676.935734999992</v>
      </c>
      <c r="E20">
        <v>72019.164716666724</v>
      </c>
      <c r="F20">
        <v>71326.289066666577</v>
      </c>
      <c r="G20">
        <v>66375.143506666689</v>
      </c>
      <c r="H20">
        <v>70284.303929166606</v>
      </c>
      <c r="I20">
        <v>70557.471416666696</v>
      </c>
      <c r="J20">
        <v>70330.174120000025</v>
      </c>
      <c r="K20">
        <v>70534.002416666684</v>
      </c>
      <c r="L20">
        <v>88585.944916666704</v>
      </c>
      <c r="M20">
        <v>68109.426541666675</v>
      </c>
      <c r="N20">
        <v>67344.743706666661</v>
      </c>
      <c r="O20">
        <v>73777.32963916671</v>
      </c>
      <c r="P20">
        <v>70937.099916666673</v>
      </c>
      <c r="Q20">
        <v>71389.030897499979</v>
      </c>
      <c r="R20">
        <v>68751.916666666773</v>
      </c>
      <c r="S20">
        <v>94428.783979166663</v>
      </c>
      <c r="T20">
        <v>72532.131320000015</v>
      </c>
      <c r="U20">
        <v>68121.661729166677</v>
      </c>
      <c r="V20">
        <v>92983.708916666685</v>
      </c>
      <c r="W20">
        <v>68672.784666666688</v>
      </c>
      <c r="X20">
        <v>72802.488400000002</v>
      </c>
      <c r="Y20">
        <v>71761.282916666692</v>
      </c>
      <c r="Z20">
        <v>73199.999301666685</v>
      </c>
      <c r="AA20">
        <v>71352.403916666648</v>
      </c>
      <c r="AB20">
        <v>70266.94054166667</v>
      </c>
      <c r="AC20">
        <v>74793.677146666625</v>
      </c>
      <c r="AD20">
        <v>75668.94266666664</v>
      </c>
      <c r="AE20">
        <v>69353.565306666671</v>
      </c>
      <c r="AF20">
        <v>71967.005139999965</v>
      </c>
      <c r="AG20">
        <v>72934.166666666715</v>
      </c>
      <c r="AH20">
        <v>75936.443539999993</v>
      </c>
      <c r="AI20">
        <v>62378.666666666802</v>
      </c>
      <c r="AJ20">
        <v>77439.037499999991</v>
      </c>
      <c r="AK20">
        <v>73363.286354166659</v>
      </c>
      <c r="AL20">
        <v>75624.787899999967</v>
      </c>
      <c r="AM20">
        <v>70895.416666666744</v>
      </c>
      <c r="AN20">
        <v>73532.977499999994</v>
      </c>
      <c r="AO20">
        <v>66554.329041666686</v>
      </c>
      <c r="AP20">
        <v>70448.681291666653</v>
      </c>
      <c r="AQ20">
        <v>67191.735354166696</v>
      </c>
      <c r="AR20">
        <v>76923.042346666654</v>
      </c>
      <c r="AS20">
        <v>69974.853246666666</v>
      </c>
      <c r="AT20">
        <v>68862.621416666661</v>
      </c>
      <c r="AU20">
        <v>68507.729479166665</v>
      </c>
      <c r="AV20">
        <v>71301.693000000043</v>
      </c>
      <c r="AW20">
        <v>67713.863979166694</v>
      </c>
      <c r="AX20">
        <v>68057.516541666657</v>
      </c>
    </row>
    <row r="21" spans="1:50" x14ac:dyDescent="0.25">
      <c r="A21">
        <v>72242.688791666689</v>
      </c>
      <c r="B21">
        <v>70077.100041666679</v>
      </c>
      <c r="C21">
        <v>70982.074019999985</v>
      </c>
      <c r="D21">
        <v>63676.935734999992</v>
      </c>
      <c r="E21">
        <v>72019.164716666724</v>
      </c>
      <c r="F21">
        <v>71326.289066666577</v>
      </c>
      <c r="G21">
        <v>66375.143506666689</v>
      </c>
      <c r="H21">
        <v>70284.303929166606</v>
      </c>
      <c r="I21">
        <v>70006.779084999973</v>
      </c>
      <c r="J21">
        <v>70330.174120000025</v>
      </c>
      <c r="K21">
        <v>69910.844979166621</v>
      </c>
      <c r="L21">
        <v>83305.247666666706</v>
      </c>
      <c r="M21">
        <v>68109.426541666675</v>
      </c>
      <c r="N21">
        <v>67344.743706666661</v>
      </c>
      <c r="O21">
        <v>72319.489886666692</v>
      </c>
      <c r="P21">
        <v>70937.099916666673</v>
      </c>
      <c r="Q21">
        <v>71348.003319166644</v>
      </c>
      <c r="R21">
        <v>68751.916666666773</v>
      </c>
      <c r="S21">
        <v>70382.031999999934</v>
      </c>
      <c r="T21">
        <v>72532.131320000015</v>
      </c>
      <c r="U21">
        <v>68121.661729166677</v>
      </c>
      <c r="V21">
        <v>93108.869666666636</v>
      </c>
      <c r="W21">
        <v>68672.784666666688</v>
      </c>
      <c r="X21">
        <v>73816.167041666689</v>
      </c>
      <c r="Y21">
        <v>71761.282916666692</v>
      </c>
      <c r="Z21">
        <v>75250.615416666653</v>
      </c>
      <c r="AA21">
        <v>71352.403916666648</v>
      </c>
      <c r="AB21">
        <v>70266.94054166667</v>
      </c>
      <c r="AC21">
        <v>74793.677146666625</v>
      </c>
      <c r="AD21">
        <v>68743.512791666682</v>
      </c>
      <c r="AE21">
        <v>69353.565306666671</v>
      </c>
      <c r="AF21">
        <v>71967.005139999965</v>
      </c>
      <c r="AG21">
        <v>70391.425946666612</v>
      </c>
      <c r="AH21">
        <v>75936.443539999993</v>
      </c>
      <c r="AI21">
        <v>62378.666666666802</v>
      </c>
      <c r="AJ21">
        <v>77439.037499999991</v>
      </c>
      <c r="AK21">
        <v>73152.683979166672</v>
      </c>
      <c r="AL21">
        <v>75624.787899999967</v>
      </c>
      <c r="AM21">
        <v>66985.916666666788</v>
      </c>
      <c r="AN21">
        <v>73300.370186666623</v>
      </c>
      <c r="AO21">
        <v>66554.329041666686</v>
      </c>
      <c r="AP21">
        <v>70448.681291666653</v>
      </c>
      <c r="AQ21">
        <v>67165.172854166667</v>
      </c>
      <c r="AR21">
        <v>76923.042346666654</v>
      </c>
      <c r="AS21">
        <v>69974.853246666666</v>
      </c>
      <c r="AT21">
        <v>68862.621416666661</v>
      </c>
      <c r="AU21">
        <v>68507.729479166665</v>
      </c>
      <c r="AV21">
        <v>69231.748269999996</v>
      </c>
      <c r="AW21">
        <v>70749.825229166672</v>
      </c>
      <c r="AX21">
        <v>68057.516541666657</v>
      </c>
    </row>
    <row r="22" spans="1:50" x14ac:dyDescent="0.25">
      <c r="A22">
        <v>72242.688791666689</v>
      </c>
      <c r="B22">
        <v>69952.962451666637</v>
      </c>
      <c r="C22">
        <v>70982.074019999985</v>
      </c>
      <c r="D22">
        <v>63676.935734999992</v>
      </c>
      <c r="E22">
        <v>69057.621224166651</v>
      </c>
      <c r="F22">
        <v>73277.798166666675</v>
      </c>
      <c r="G22">
        <v>66375.143506666689</v>
      </c>
      <c r="H22">
        <v>70284.303929166606</v>
      </c>
      <c r="I22">
        <v>70006.779084999973</v>
      </c>
      <c r="J22">
        <v>70330.174120000025</v>
      </c>
      <c r="K22">
        <v>69910.844979166621</v>
      </c>
      <c r="L22">
        <v>83305.247666666706</v>
      </c>
      <c r="M22">
        <v>68109.426541666675</v>
      </c>
      <c r="N22">
        <v>67344.743706666661</v>
      </c>
      <c r="O22">
        <v>69560.694495000032</v>
      </c>
      <c r="P22">
        <v>70937.099916666673</v>
      </c>
      <c r="Q22">
        <v>71348.003319166644</v>
      </c>
      <c r="R22">
        <v>68751.916666666773</v>
      </c>
      <c r="S22">
        <v>70382.031999999934</v>
      </c>
      <c r="T22">
        <v>72532.131320000015</v>
      </c>
      <c r="U22">
        <v>68121.661729166677</v>
      </c>
      <c r="V22">
        <v>93108.869666666636</v>
      </c>
      <c r="W22">
        <v>68672.784666666688</v>
      </c>
      <c r="X22">
        <v>73816.167041666689</v>
      </c>
      <c r="Y22">
        <v>71761.282916666692</v>
      </c>
      <c r="Z22">
        <v>75250.615416666653</v>
      </c>
      <c r="AA22">
        <v>71352.403916666648</v>
      </c>
      <c r="AB22">
        <v>71843.575291666639</v>
      </c>
      <c r="AC22">
        <v>75498.653829999981</v>
      </c>
      <c r="AD22">
        <v>67017.325791666677</v>
      </c>
      <c r="AE22">
        <v>69353.565306666671</v>
      </c>
      <c r="AF22">
        <v>70729.674311666677</v>
      </c>
      <c r="AG22">
        <v>70391.425946666612</v>
      </c>
      <c r="AH22">
        <v>75936.443539999993</v>
      </c>
      <c r="AI22">
        <v>62378.666666666802</v>
      </c>
      <c r="AJ22">
        <v>77439.037499999991</v>
      </c>
      <c r="AK22">
        <v>70544.906933333346</v>
      </c>
      <c r="AL22">
        <v>75624.787899999967</v>
      </c>
      <c r="AM22">
        <v>66866.996976666691</v>
      </c>
      <c r="AN22">
        <v>73300.370186666623</v>
      </c>
      <c r="AO22">
        <v>66554.329041666686</v>
      </c>
      <c r="AP22">
        <v>70448.681291666653</v>
      </c>
      <c r="AQ22">
        <v>67165.172854166667</v>
      </c>
      <c r="AR22">
        <v>76314.336026666686</v>
      </c>
      <c r="AS22">
        <v>70231.251679999987</v>
      </c>
      <c r="AT22">
        <v>68862.621416666661</v>
      </c>
      <c r="AU22">
        <v>69374.248791666672</v>
      </c>
      <c r="AV22">
        <v>69231.748269999996</v>
      </c>
      <c r="AW22">
        <v>70749.825229166672</v>
      </c>
      <c r="AX22">
        <v>68057.516541666657</v>
      </c>
    </row>
    <row r="23" spans="1:50" x14ac:dyDescent="0.25">
      <c r="A23">
        <v>72242.688791666689</v>
      </c>
      <c r="B23">
        <v>69952.962451666637</v>
      </c>
      <c r="C23">
        <v>70982.074019999985</v>
      </c>
      <c r="D23">
        <v>63676.935734999992</v>
      </c>
      <c r="E23">
        <v>69057.621224166651</v>
      </c>
      <c r="F23">
        <v>75540.982666666619</v>
      </c>
      <c r="G23">
        <v>66375.143506666689</v>
      </c>
      <c r="H23">
        <v>70284.303929166606</v>
      </c>
      <c r="I23">
        <v>70006.779084999973</v>
      </c>
      <c r="J23">
        <v>70330.174120000025</v>
      </c>
      <c r="K23">
        <v>67677.599916666673</v>
      </c>
      <c r="L23">
        <v>82897.060666666599</v>
      </c>
      <c r="M23">
        <v>70118.095166666666</v>
      </c>
      <c r="N23">
        <v>67344.743706666661</v>
      </c>
      <c r="O23">
        <v>69560.694495000032</v>
      </c>
      <c r="P23">
        <v>72185.568246666662</v>
      </c>
      <c r="Q23">
        <v>71348.003319166644</v>
      </c>
      <c r="R23">
        <v>68751.916666666773</v>
      </c>
      <c r="S23">
        <v>70382.031999999934</v>
      </c>
      <c r="T23">
        <v>72532.131320000015</v>
      </c>
      <c r="U23">
        <v>68121.661729166677</v>
      </c>
      <c r="V23">
        <v>91997.654916666681</v>
      </c>
      <c r="W23">
        <v>68453.269484166682</v>
      </c>
      <c r="X23">
        <v>73816.167041666689</v>
      </c>
      <c r="Y23">
        <v>71761.282916666692</v>
      </c>
      <c r="Z23">
        <v>73538.615759999986</v>
      </c>
      <c r="AA23">
        <v>71352.403916666648</v>
      </c>
      <c r="AB23">
        <v>72627.596041666664</v>
      </c>
      <c r="AC23">
        <v>75498.653829999981</v>
      </c>
      <c r="AD23">
        <v>67017.325791666677</v>
      </c>
      <c r="AE23">
        <v>69353.565306666671</v>
      </c>
      <c r="AF23">
        <v>63813.858939166676</v>
      </c>
      <c r="AG23">
        <v>69877.79999999993</v>
      </c>
      <c r="AH23">
        <v>75936.443539999993</v>
      </c>
      <c r="AI23">
        <v>62378.666666666802</v>
      </c>
      <c r="AJ23">
        <v>77439.037499999991</v>
      </c>
      <c r="AK23">
        <v>70544.906933333346</v>
      </c>
      <c r="AL23">
        <v>75624.787899999967</v>
      </c>
      <c r="AM23">
        <v>66866.996976666691</v>
      </c>
      <c r="AN23">
        <v>67187.834626666692</v>
      </c>
      <c r="AO23">
        <v>66554.329041666686</v>
      </c>
      <c r="AP23">
        <v>70448.681291666653</v>
      </c>
      <c r="AQ23">
        <v>67165.172854166667</v>
      </c>
      <c r="AR23">
        <v>76314.336026666686</v>
      </c>
      <c r="AS23">
        <v>70231.251679999987</v>
      </c>
      <c r="AT23">
        <v>68862.621416666661</v>
      </c>
      <c r="AU23">
        <v>71477.043166666655</v>
      </c>
      <c r="AV23">
        <v>69231.748269999996</v>
      </c>
      <c r="AW23">
        <v>70749.825229166672</v>
      </c>
      <c r="AX23">
        <v>68057.516541666657</v>
      </c>
    </row>
    <row r="24" spans="1:50" x14ac:dyDescent="0.25">
      <c r="A24">
        <v>72242.688791666689</v>
      </c>
      <c r="B24">
        <v>69952.962451666637</v>
      </c>
      <c r="C24">
        <v>70142.594854166673</v>
      </c>
      <c r="D24">
        <v>63676.935734999992</v>
      </c>
      <c r="E24">
        <v>69057.621224166651</v>
      </c>
      <c r="F24">
        <v>70963.51962500003</v>
      </c>
      <c r="G24">
        <v>66375.143506666689</v>
      </c>
      <c r="H24">
        <v>67098.581791666671</v>
      </c>
      <c r="I24">
        <v>70006.779084999973</v>
      </c>
      <c r="J24">
        <v>69123.898866666641</v>
      </c>
      <c r="K24">
        <v>67677.599916666673</v>
      </c>
      <c r="L24">
        <v>82897.060666666599</v>
      </c>
      <c r="M24">
        <v>70118.095166666666</v>
      </c>
      <c r="N24">
        <v>67344.743706666661</v>
      </c>
      <c r="O24">
        <v>69560.694495000032</v>
      </c>
      <c r="P24">
        <v>72185.568246666662</v>
      </c>
      <c r="Q24">
        <v>71348.003319166644</v>
      </c>
      <c r="R24">
        <v>68182.916666666773</v>
      </c>
      <c r="S24">
        <v>70382.031999999934</v>
      </c>
      <c r="T24">
        <v>73556.165399999954</v>
      </c>
      <c r="U24">
        <v>67372.52648</v>
      </c>
      <c r="V24">
        <v>91997.654916666681</v>
      </c>
      <c r="W24">
        <v>68453.269484166682</v>
      </c>
      <c r="X24">
        <v>72263.837214999992</v>
      </c>
      <c r="Y24">
        <v>71368.834979166684</v>
      </c>
      <c r="Z24">
        <v>73538.615759999986</v>
      </c>
      <c r="AA24">
        <v>69929.680166666672</v>
      </c>
      <c r="AB24">
        <v>72627.596041666664</v>
      </c>
      <c r="AC24">
        <v>75498.653829999981</v>
      </c>
      <c r="AD24">
        <v>67017.325791666677</v>
      </c>
      <c r="AE24">
        <v>71653.566084166712</v>
      </c>
      <c r="AF24">
        <v>63813.858939166676</v>
      </c>
      <c r="AG24">
        <v>69877.79999999993</v>
      </c>
      <c r="AH24">
        <v>76364.334706666676</v>
      </c>
      <c r="AI24">
        <v>64237.232626666642</v>
      </c>
      <c r="AJ24">
        <v>76971.762500000041</v>
      </c>
      <c r="AK24">
        <v>70544.906933333346</v>
      </c>
      <c r="AL24">
        <v>75624.787899999967</v>
      </c>
      <c r="AM24">
        <v>66866.996976666691</v>
      </c>
      <c r="AN24">
        <v>67187.834626666692</v>
      </c>
      <c r="AO24">
        <v>72330.700041666685</v>
      </c>
      <c r="AP24">
        <v>70448.681291666653</v>
      </c>
      <c r="AQ24">
        <v>67165.172854166667</v>
      </c>
      <c r="AR24">
        <v>76148.008986666726</v>
      </c>
      <c r="AS24">
        <v>67261.71550000002</v>
      </c>
      <c r="AT24">
        <v>70247.843439999982</v>
      </c>
      <c r="AU24">
        <v>69727.4283733333</v>
      </c>
      <c r="AV24">
        <v>69231.748269999996</v>
      </c>
      <c r="AW24">
        <v>67533.693791666665</v>
      </c>
      <c r="AX24">
        <v>68057.516541666657</v>
      </c>
    </row>
    <row r="25" spans="1:50" x14ac:dyDescent="0.25">
      <c r="A25">
        <v>67930.878291666653</v>
      </c>
      <c r="B25">
        <v>69952.962451666637</v>
      </c>
      <c r="C25">
        <v>70142.594854166673</v>
      </c>
      <c r="D25">
        <v>64500.270314999994</v>
      </c>
      <c r="E25">
        <v>69057.621224166651</v>
      </c>
      <c r="F25">
        <v>70963.51962500003</v>
      </c>
      <c r="G25">
        <v>69932.201041666689</v>
      </c>
      <c r="H25">
        <v>67098.581791666671</v>
      </c>
      <c r="I25">
        <v>70006.779084999973</v>
      </c>
      <c r="J25">
        <v>69123.898866666641</v>
      </c>
      <c r="K25">
        <v>67677.599916666673</v>
      </c>
      <c r="L25">
        <v>82897.060666666599</v>
      </c>
      <c r="M25">
        <v>70118.095166666666</v>
      </c>
      <c r="N25">
        <v>72765.677291666681</v>
      </c>
      <c r="O25">
        <v>69560.694495000032</v>
      </c>
      <c r="P25">
        <v>72185.568246666662</v>
      </c>
      <c r="Q25">
        <v>66753.05838416671</v>
      </c>
      <c r="R25">
        <v>68182.916666666773</v>
      </c>
      <c r="S25">
        <v>68646.284640000027</v>
      </c>
      <c r="T25">
        <v>73556.165399999954</v>
      </c>
      <c r="U25">
        <v>67372.52648</v>
      </c>
      <c r="V25">
        <v>91997.654916666681</v>
      </c>
      <c r="W25">
        <v>66648.166666666788</v>
      </c>
      <c r="X25">
        <v>72263.837214999992</v>
      </c>
      <c r="Y25">
        <v>71368.834979166684</v>
      </c>
      <c r="Z25">
        <v>73538.615759999986</v>
      </c>
      <c r="AA25">
        <v>69929.680166666672</v>
      </c>
      <c r="AB25">
        <v>72627.596041666664</v>
      </c>
      <c r="AC25">
        <v>75498.653829999981</v>
      </c>
      <c r="AD25">
        <v>67017.325791666677</v>
      </c>
      <c r="AE25">
        <v>71653.566084166712</v>
      </c>
      <c r="AF25">
        <v>63813.858939166676</v>
      </c>
      <c r="AG25">
        <v>69877.79999999993</v>
      </c>
      <c r="AH25">
        <v>72552.008566666686</v>
      </c>
      <c r="AI25">
        <v>64237.232626666642</v>
      </c>
      <c r="AJ25">
        <v>76971.762500000041</v>
      </c>
      <c r="AK25">
        <v>70544.906933333346</v>
      </c>
      <c r="AL25">
        <v>75802.841666666674</v>
      </c>
      <c r="AM25">
        <v>66866.996976666691</v>
      </c>
      <c r="AN25">
        <v>67187.834626666692</v>
      </c>
      <c r="AO25">
        <v>72196.775291666665</v>
      </c>
      <c r="AP25">
        <v>70448.681291666653</v>
      </c>
      <c r="AQ25">
        <v>67165.172854166667</v>
      </c>
      <c r="AR25">
        <v>73679.961200000049</v>
      </c>
      <c r="AS25">
        <v>65123.141729166666</v>
      </c>
      <c r="AT25">
        <v>70247.843439999982</v>
      </c>
      <c r="AU25">
        <v>69727.4283733333</v>
      </c>
      <c r="AV25">
        <v>69231.748269999996</v>
      </c>
      <c r="AW25">
        <v>67533.693791666665</v>
      </c>
      <c r="AX25">
        <v>72580.296306666656</v>
      </c>
    </row>
    <row r="26" spans="1:50" x14ac:dyDescent="0.25">
      <c r="A26">
        <v>67930.878291666653</v>
      </c>
      <c r="B26">
        <v>68413.532666666666</v>
      </c>
      <c r="C26">
        <v>70142.594854166673</v>
      </c>
      <c r="D26">
        <v>64500.270314999994</v>
      </c>
      <c r="E26">
        <v>69057.621224166651</v>
      </c>
      <c r="F26">
        <v>70963.51962500003</v>
      </c>
      <c r="G26">
        <v>70931.396473333298</v>
      </c>
      <c r="H26">
        <v>67098.581791666671</v>
      </c>
      <c r="I26">
        <v>71075.284876666701</v>
      </c>
      <c r="J26">
        <v>69123.898866666641</v>
      </c>
      <c r="K26">
        <v>67677.599916666673</v>
      </c>
      <c r="L26">
        <v>82897.060666666599</v>
      </c>
      <c r="M26">
        <v>68775.999541666621</v>
      </c>
      <c r="N26">
        <v>72765.677291666681</v>
      </c>
      <c r="O26">
        <v>67825.553916666686</v>
      </c>
      <c r="P26">
        <v>72185.568246666662</v>
      </c>
      <c r="Q26">
        <v>66753.05838416671</v>
      </c>
      <c r="R26">
        <v>68182.916666666773</v>
      </c>
      <c r="S26">
        <v>68646.284640000027</v>
      </c>
      <c r="T26">
        <v>73556.165399999954</v>
      </c>
      <c r="U26">
        <v>67372.52648</v>
      </c>
      <c r="V26">
        <v>91997.654916666681</v>
      </c>
      <c r="W26">
        <v>66648.166666666788</v>
      </c>
      <c r="X26">
        <v>72263.837214999992</v>
      </c>
      <c r="Y26">
        <v>71368.834979166684</v>
      </c>
      <c r="Z26">
        <v>73538.615759999986</v>
      </c>
      <c r="AA26">
        <v>69929.680166666672</v>
      </c>
      <c r="AB26">
        <v>72629.27691666664</v>
      </c>
      <c r="AC26">
        <v>73376.055201666648</v>
      </c>
      <c r="AD26">
        <v>68726.690916666717</v>
      </c>
      <c r="AE26">
        <v>72658.764559999981</v>
      </c>
      <c r="AF26">
        <v>63813.858939166676</v>
      </c>
      <c r="AG26">
        <v>69877.79999999993</v>
      </c>
      <c r="AH26">
        <v>72552.008566666686</v>
      </c>
      <c r="AI26">
        <v>64237.232626666642</v>
      </c>
      <c r="AJ26">
        <v>75362.849999999991</v>
      </c>
      <c r="AK26">
        <v>71682.044426666645</v>
      </c>
      <c r="AL26">
        <v>75802.841666666674</v>
      </c>
      <c r="AM26">
        <v>66866.996976666691</v>
      </c>
      <c r="AN26">
        <v>67187.834626666692</v>
      </c>
      <c r="AO26">
        <v>72196.775291666665</v>
      </c>
      <c r="AP26">
        <v>70448.681291666653</v>
      </c>
      <c r="AQ26">
        <v>67165.172854166667</v>
      </c>
      <c r="AR26">
        <v>73679.961200000049</v>
      </c>
      <c r="AS26">
        <v>65123.141729166666</v>
      </c>
      <c r="AT26">
        <v>69176.875666666689</v>
      </c>
      <c r="AU26">
        <v>69727.4283733333</v>
      </c>
      <c r="AV26">
        <v>70244.763541666645</v>
      </c>
      <c r="AW26">
        <v>67533.693791666665</v>
      </c>
      <c r="AX26">
        <v>72580.296306666656</v>
      </c>
    </row>
    <row r="27" spans="1:50" x14ac:dyDescent="0.25">
      <c r="A27">
        <v>67930.878291666653</v>
      </c>
      <c r="B27">
        <v>68413.532666666666</v>
      </c>
      <c r="C27">
        <v>70142.594854166673</v>
      </c>
      <c r="D27">
        <v>64500.270314999994</v>
      </c>
      <c r="E27">
        <v>69057.621224166651</v>
      </c>
      <c r="F27">
        <v>70963.51962500003</v>
      </c>
      <c r="G27">
        <v>71069.932812499988</v>
      </c>
      <c r="H27">
        <v>67098.581791666671</v>
      </c>
      <c r="I27">
        <v>71037.49804166668</v>
      </c>
      <c r="J27">
        <v>69123.898866666641</v>
      </c>
      <c r="K27">
        <v>67677.599916666673</v>
      </c>
      <c r="L27">
        <v>82897.060666666599</v>
      </c>
      <c r="M27">
        <v>68775.999541666621</v>
      </c>
      <c r="N27">
        <v>72765.677291666681</v>
      </c>
      <c r="O27">
        <v>67825.553916666686</v>
      </c>
      <c r="P27">
        <v>72185.568246666662</v>
      </c>
      <c r="Q27">
        <v>66753.05838416671</v>
      </c>
      <c r="R27">
        <v>68182.916666666773</v>
      </c>
      <c r="S27">
        <v>68646.284640000027</v>
      </c>
      <c r="T27">
        <v>69633.2849166667</v>
      </c>
      <c r="U27">
        <v>67372.52648</v>
      </c>
      <c r="V27">
        <v>91997.654916666681</v>
      </c>
      <c r="W27">
        <v>66648.166666666788</v>
      </c>
      <c r="X27">
        <v>72263.837214999992</v>
      </c>
      <c r="Y27">
        <v>71368.834979166684</v>
      </c>
      <c r="Z27">
        <v>73538.615759999986</v>
      </c>
      <c r="AA27">
        <v>69929.680166666672</v>
      </c>
      <c r="AB27">
        <v>71919.279041666654</v>
      </c>
      <c r="AC27">
        <v>73376.055201666648</v>
      </c>
      <c r="AD27">
        <v>68726.690916666717</v>
      </c>
      <c r="AE27">
        <v>72322.694781666665</v>
      </c>
      <c r="AF27">
        <v>63813.858939166676</v>
      </c>
      <c r="AG27">
        <v>70391.425946666612</v>
      </c>
      <c r="AH27">
        <v>72552.008566666686</v>
      </c>
      <c r="AI27">
        <v>64237.232626666642</v>
      </c>
      <c r="AJ27">
        <v>75362.849999999991</v>
      </c>
      <c r="AK27">
        <v>71682.044426666645</v>
      </c>
      <c r="AL27">
        <v>74937.213963333314</v>
      </c>
      <c r="AM27">
        <v>66866.996976666691</v>
      </c>
      <c r="AN27">
        <v>67187.834626666692</v>
      </c>
      <c r="AO27">
        <v>72196.775291666665</v>
      </c>
      <c r="AP27">
        <v>74930.68222916669</v>
      </c>
      <c r="AQ27">
        <v>67165.172854166667</v>
      </c>
      <c r="AR27">
        <v>73679.961200000049</v>
      </c>
      <c r="AS27">
        <v>65123.141729166666</v>
      </c>
      <c r="AT27">
        <v>69176.875666666689</v>
      </c>
      <c r="AU27">
        <v>69727.4283733333</v>
      </c>
      <c r="AV27">
        <v>70244.763541666645</v>
      </c>
      <c r="AW27">
        <v>67533.693791666665</v>
      </c>
      <c r="AX27">
        <v>72580.296306666656</v>
      </c>
    </row>
    <row r="28" spans="1:50" x14ac:dyDescent="0.25">
      <c r="A28">
        <v>67930.878291666653</v>
      </c>
      <c r="B28">
        <v>68413.532666666666</v>
      </c>
      <c r="C28">
        <v>70142.594854166673</v>
      </c>
      <c r="D28">
        <v>64500.270314999994</v>
      </c>
      <c r="E28">
        <v>69057.621224166651</v>
      </c>
      <c r="F28">
        <v>70963.51962500003</v>
      </c>
      <c r="G28">
        <v>71069.932812499988</v>
      </c>
      <c r="H28">
        <v>67098.581791666671</v>
      </c>
      <c r="I28">
        <v>71037.49804166668</v>
      </c>
      <c r="J28">
        <v>70787.581546666639</v>
      </c>
      <c r="K28">
        <v>67677.599916666673</v>
      </c>
      <c r="L28">
        <v>83939.885416666672</v>
      </c>
      <c r="M28">
        <v>68364.268541666679</v>
      </c>
      <c r="N28">
        <v>72765.677291666681</v>
      </c>
      <c r="O28">
        <v>67825.553916666686</v>
      </c>
      <c r="P28">
        <v>72185.568246666662</v>
      </c>
      <c r="Q28">
        <v>66753.05838416671</v>
      </c>
      <c r="R28">
        <v>68182.916666666773</v>
      </c>
      <c r="S28">
        <v>68646.284640000027</v>
      </c>
      <c r="T28">
        <v>69633.2849166667</v>
      </c>
      <c r="U28">
        <v>66145.931656666638</v>
      </c>
      <c r="V28">
        <v>87562.242041666672</v>
      </c>
      <c r="W28">
        <v>66648.166666666788</v>
      </c>
      <c r="X28">
        <v>72263.837214999992</v>
      </c>
      <c r="Y28">
        <v>71368.834979166684</v>
      </c>
      <c r="Z28">
        <v>73538.615759999986</v>
      </c>
      <c r="AA28">
        <v>69929.680166666672</v>
      </c>
      <c r="AB28">
        <v>71919.279041666654</v>
      </c>
      <c r="AC28">
        <v>73376.055201666648</v>
      </c>
      <c r="AD28">
        <v>68726.690916666717</v>
      </c>
      <c r="AE28">
        <v>70494.662306666636</v>
      </c>
      <c r="AF28">
        <v>68963.588990000018</v>
      </c>
      <c r="AG28">
        <v>70391.425946666612</v>
      </c>
      <c r="AH28">
        <v>72552.008566666686</v>
      </c>
      <c r="AI28">
        <v>64237.232626666642</v>
      </c>
      <c r="AJ28">
        <v>75362.849999999991</v>
      </c>
      <c r="AK28">
        <v>67859.112393333315</v>
      </c>
      <c r="AL28">
        <v>74937.213963333314</v>
      </c>
      <c r="AM28">
        <v>68312.574999999968</v>
      </c>
      <c r="AN28">
        <v>67187.834626666692</v>
      </c>
      <c r="AO28">
        <v>71049.302080000009</v>
      </c>
      <c r="AP28">
        <v>74930.68222916669</v>
      </c>
      <c r="AQ28">
        <v>67360.525266666649</v>
      </c>
      <c r="AR28">
        <v>70865.818749999991</v>
      </c>
      <c r="AS28">
        <v>65123.141729166666</v>
      </c>
      <c r="AT28">
        <v>69176.875666666689</v>
      </c>
      <c r="AU28">
        <v>69727.4283733333</v>
      </c>
      <c r="AV28">
        <v>70244.763541666645</v>
      </c>
      <c r="AW28">
        <v>67533.693791666665</v>
      </c>
      <c r="AX28">
        <v>72580.296306666656</v>
      </c>
    </row>
    <row r="29" spans="1:50" x14ac:dyDescent="0.25">
      <c r="A29">
        <v>71913.302679999993</v>
      </c>
      <c r="B29">
        <v>68413.532666666666</v>
      </c>
      <c r="C29">
        <v>71814.966541666668</v>
      </c>
      <c r="D29">
        <v>67138.614958333332</v>
      </c>
      <c r="E29">
        <v>68025.431866666651</v>
      </c>
      <c r="F29">
        <v>70963.51962500003</v>
      </c>
      <c r="G29">
        <v>69820.928136666684</v>
      </c>
      <c r="H29">
        <v>67098.581791666671</v>
      </c>
      <c r="I29">
        <v>71037.49804166668</v>
      </c>
      <c r="J29">
        <v>70787.581546666639</v>
      </c>
      <c r="K29">
        <v>69910.844979166621</v>
      </c>
      <c r="L29">
        <v>83119.767791666687</v>
      </c>
      <c r="M29">
        <v>68364.268541666679</v>
      </c>
      <c r="N29">
        <v>69915.522291666668</v>
      </c>
      <c r="O29">
        <v>68875.314541666681</v>
      </c>
      <c r="P29">
        <v>73515.020416666695</v>
      </c>
      <c r="Q29">
        <v>66753.05838416671</v>
      </c>
      <c r="R29">
        <v>68182.916666666773</v>
      </c>
      <c r="S29">
        <v>68646.284640000027</v>
      </c>
      <c r="T29">
        <v>69633.2849166667</v>
      </c>
      <c r="U29">
        <v>66145.931656666638</v>
      </c>
      <c r="V29">
        <v>87562.242041666672</v>
      </c>
      <c r="W29">
        <v>70803.985366666646</v>
      </c>
      <c r="X29">
        <v>73185.418916666647</v>
      </c>
      <c r="Y29">
        <v>71368.834979166684</v>
      </c>
      <c r="Z29">
        <v>73632.589041666637</v>
      </c>
      <c r="AA29">
        <v>69929.680166666672</v>
      </c>
      <c r="AB29">
        <v>71919.279041666654</v>
      </c>
      <c r="AC29">
        <v>72565.556104166651</v>
      </c>
      <c r="AD29">
        <v>68726.690916666717</v>
      </c>
      <c r="AE29">
        <v>70494.662306666636</v>
      </c>
      <c r="AF29">
        <v>69128.938291666636</v>
      </c>
      <c r="AG29">
        <v>71318.582810000007</v>
      </c>
      <c r="AH29">
        <v>70394.745791666734</v>
      </c>
      <c r="AI29">
        <v>65812.972586666656</v>
      </c>
      <c r="AJ29">
        <v>75362.849999999991</v>
      </c>
      <c r="AK29">
        <v>67859.112393333315</v>
      </c>
      <c r="AL29">
        <v>74937.213963333314</v>
      </c>
      <c r="AM29">
        <v>68312.574999999968</v>
      </c>
      <c r="AN29">
        <v>68802.183999999994</v>
      </c>
      <c r="AO29">
        <v>71049.302080000009</v>
      </c>
      <c r="AP29">
        <v>65802.641660000023</v>
      </c>
      <c r="AQ29">
        <v>71603.998796666667</v>
      </c>
      <c r="AR29">
        <v>70865.818749999991</v>
      </c>
      <c r="AS29">
        <v>65123.141729166666</v>
      </c>
      <c r="AT29">
        <v>69176.875666666689</v>
      </c>
      <c r="AU29">
        <v>70818.913916666643</v>
      </c>
      <c r="AV29">
        <v>70244.763541666645</v>
      </c>
      <c r="AW29">
        <v>67533.693791666665</v>
      </c>
      <c r="AX29">
        <v>71457.42704166667</v>
      </c>
    </row>
    <row r="30" spans="1:50" x14ac:dyDescent="0.25">
      <c r="A30">
        <v>74465.794240000003</v>
      </c>
      <c r="B30">
        <v>68413.532666666666</v>
      </c>
      <c r="C30">
        <v>71814.966541666668</v>
      </c>
      <c r="D30">
        <v>65333.41666666681</v>
      </c>
      <c r="E30">
        <v>68025.431866666651</v>
      </c>
      <c r="F30">
        <v>70077.649360000039</v>
      </c>
      <c r="G30">
        <v>68634.921854166678</v>
      </c>
      <c r="H30">
        <v>67098.581791666671</v>
      </c>
      <c r="I30">
        <v>71037.49804166668</v>
      </c>
      <c r="J30">
        <v>70787.581546666639</v>
      </c>
      <c r="K30">
        <v>69476.131672499963</v>
      </c>
      <c r="L30">
        <v>82663.146416666699</v>
      </c>
      <c r="M30">
        <v>68182.784428333383</v>
      </c>
      <c r="N30">
        <v>69915.522291666668</v>
      </c>
      <c r="O30">
        <v>68875.314541666681</v>
      </c>
      <c r="P30">
        <v>73515.020416666695</v>
      </c>
      <c r="Q30">
        <v>66753.05838416671</v>
      </c>
      <c r="R30">
        <v>68708.499479166669</v>
      </c>
      <c r="S30">
        <v>69777.758791666653</v>
      </c>
      <c r="T30">
        <v>69633.2849166667</v>
      </c>
      <c r="U30">
        <v>66145.931656666638</v>
      </c>
      <c r="V30">
        <v>87562.242041666672</v>
      </c>
      <c r="W30">
        <v>70803.985366666646</v>
      </c>
      <c r="X30">
        <v>71555.00208000002</v>
      </c>
      <c r="Y30">
        <v>75274.682354166624</v>
      </c>
      <c r="Z30">
        <v>73632.589041666637</v>
      </c>
      <c r="AA30">
        <v>69929.680166666672</v>
      </c>
      <c r="AB30">
        <v>68639.443166666679</v>
      </c>
      <c r="AC30">
        <v>72565.556104166651</v>
      </c>
      <c r="AD30">
        <v>68726.690916666717</v>
      </c>
      <c r="AE30">
        <v>70494.662306666636</v>
      </c>
      <c r="AF30">
        <v>69128.938291666636</v>
      </c>
      <c r="AG30">
        <v>71318.582810000007</v>
      </c>
      <c r="AH30">
        <v>70394.745791666734</v>
      </c>
      <c r="AI30">
        <v>65812.972586666656</v>
      </c>
      <c r="AJ30">
        <v>75362.849999999991</v>
      </c>
      <c r="AK30">
        <v>67859.112393333315</v>
      </c>
      <c r="AL30">
        <v>73820.193939999939</v>
      </c>
      <c r="AM30">
        <v>68312.574999999968</v>
      </c>
      <c r="AN30">
        <v>70858.833791666679</v>
      </c>
      <c r="AO30">
        <v>71049.302080000009</v>
      </c>
      <c r="AP30">
        <v>65802.641660000023</v>
      </c>
      <c r="AQ30">
        <v>71603.998796666667</v>
      </c>
      <c r="AR30">
        <v>70865.818749999991</v>
      </c>
      <c r="AS30">
        <v>65123.141729166666</v>
      </c>
      <c r="AT30">
        <v>67224.666666666773</v>
      </c>
      <c r="AU30">
        <v>69528.660886666679</v>
      </c>
      <c r="AV30">
        <v>72050.69888000004</v>
      </c>
      <c r="AW30">
        <v>67533.693791666665</v>
      </c>
      <c r="AX30">
        <v>66775.081916666648</v>
      </c>
    </row>
    <row r="31" spans="1:50" x14ac:dyDescent="0.25">
      <c r="A31">
        <v>72680.17441666669</v>
      </c>
      <c r="B31">
        <v>68413.532666666666</v>
      </c>
      <c r="C31">
        <v>69633.815166666653</v>
      </c>
      <c r="D31">
        <v>64732.41666666681</v>
      </c>
      <c r="E31">
        <v>67983.666666666773</v>
      </c>
      <c r="F31">
        <v>70077.649360000039</v>
      </c>
      <c r="G31">
        <v>68634.921854166678</v>
      </c>
      <c r="H31">
        <v>67098.581791666671</v>
      </c>
      <c r="I31">
        <v>71037.49804166668</v>
      </c>
      <c r="J31">
        <v>68992.391146666632</v>
      </c>
      <c r="K31">
        <v>69476.131672499963</v>
      </c>
      <c r="L31">
        <v>82386.070041666666</v>
      </c>
      <c r="M31">
        <v>68182.784428333383</v>
      </c>
      <c r="N31">
        <v>69915.522291666668</v>
      </c>
      <c r="O31">
        <v>68875.314541666681</v>
      </c>
      <c r="P31">
        <v>71342.41666666673</v>
      </c>
      <c r="Q31">
        <v>69950.27333000004</v>
      </c>
      <c r="R31">
        <v>68708.499479166669</v>
      </c>
      <c r="S31">
        <v>69777.758791666653</v>
      </c>
      <c r="T31">
        <v>66875.579599999983</v>
      </c>
      <c r="U31">
        <v>66145.931656666638</v>
      </c>
      <c r="V31">
        <v>87562.242041666672</v>
      </c>
      <c r="W31">
        <v>68689.713291666645</v>
      </c>
      <c r="X31">
        <v>70513.166666666744</v>
      </c>
      <c r="Y31">
        <v>73937.007199999964</v>
      </c>
      <c r="Z31">
        <v>73632.589041666637</v>
      </c>
      <c r="AA31">
        <v>71930.335666666724</v>
      </c>
      <c r="AB31">
        <v>68639.443166666679</v>
      </c>
      <c r="AC31">
        <v>71318.938280000002</v>
      </c>
      <c r="AD31">
        <v>68726.690916666717</v>
      </c>
      <c r="AE31">
        <v>70494.662306666636</v>
      </c>
      <c r="AF31">
        <v>69096.617333333372</v>
      </c>
      <c r="AG31">
        <v>74661.554166666669</v>
      </c>
      <c r="AH31">
        <v>70033.586791666676</v>
      </c>
      <c r="AI31">
        <v>65562.988266666653</v>
      </c>
      <c r="AJ31">
        <v>75362.849999999991</v>
      </c>
      <c r="AK31">
        <v>67859.112393333315</v>
      </c>
      <c r="AL31">
        <v>71785.327066666665</v>
      </c>
      <c r="AM31">
        <v>68312.574999999968</v>
      </c>
      <c r="AN31">
        <v>70077.504285000046</v>
      </c>
      <c r="AO31">
        <v>71049.302080000009</v>
      </c>
      <c r="AP31">
        <v>65802.641660000023</v>
      </c>
      <c r="AQ31">
        <v>73209.34166666666</v>
      </c>
      <c r="AR31">
        <v>70865.818749999991</v>
      </c>
      <c r="AS31">
        <v>65123.141729166666</v>
      </c>
      <c r="AT31">
        <v>67224.666666666773</v>
      </c>
      <c r="AU31">
        <v>69528.660886666679</v>
      </c>
      <c r="AV31">
        <v>70972.247366666648</v>
      </c>
      <c r="AW31">
        <v>67533.693791666665</v>
      </c>
      <c r="AX31">
        <v>66775.081916666648</v>
      </c>
    </row>
    <row r="32" spans="1:50" x14ac:dyDescent="0.25">
      <c r="A32">
        <v>72680.17441666669</v>
      </c>
      <c r="B32">
        <v>69038.423541666663</v>
      </c>
      <c r="C32">
        <v>69633.815166666653</v>
      </c>
      <c r="D32">
        <v>61364.968015000006</v>
      </c>
      <c r="E32">
        <v>67983.666666666773</v>
      </c>
      <c r="F32">
        <v>70077.649360000039</v>
      </c>
      <c r="G32">
        <v>68634.921854166678</v>
      </c>
      <c r="H32">
        <v>67503.254770000043</v>
      </c>
      <c r="I32">
        <v>71037.49804166668</v>
      </c>
      <c r="J32">
        <v>68992.391146666632</v>
      </c>
      <c r="K32">
        <v>69476.131672499963</v>
      </c>
      <c r="L32">
        <v>82386.070041666666</v>
      </c>
      <c r="M32">
        <v>67335.284866666669</v>
      </c>
      <c r="N32">
        <v>69915.522291666668</v>
      </c>
      <c r="O32">
        <v>68787.116541666692</v>
      </c>
      <c r="P32">
        <v>71342.41666666673</v>
      </c>
      <c r="Q32">
        <v>64580.084496666655</v>
      </c>
      <c r="R32">
        <v>68708.499479166669</v>
      </c>
      <c r="S32">
        <v>70735.973104166667</v>
      </c>
      <c r="T32">
        <v>66875.579599999983</v>
      </c>
      <c r="U32">
        <v>66145.931656666638</v>
      </c>
      <c r="V32">
        <v>87562.242041666672</v>
      </c>
      <c r="W32">
        <v>68689.713291666645</v>
      </c>
      <c r="X32">
        <v>70513.166666666744</v>
      </c>
      <c r="Y32">
        <v>70206.795974999986</v>
      </c>
      <c r="Z32">
        <v>73632.589041666637</v>
      </c>
      <c r="AA32">
        <v>72199.073041666663</v>
      </c>
      <c r="AB32">
        <v>68639.443166666679</v>
      </c>
      <c r="AC32">
        <v>69485.63658666666</v>
      </c>
      <c r="AD32">
        <v>68726.690916666717</v>
      </c>
      <c r="AE32">
        <v>70494.662306666636</v>
      </c>
      <c r="AF32">
        <v>68741.979634999996</v>
      </c>
      <c r="AG32">
        <v>74418.122159999999</v>
      </c>
      <c r="AH32">
        <v>69689.035041666692</v>
      </c>
      <c r="AI32">
        <v>65562.988266666653</v>
      </c>
      <c r="AJ32">
        <v>75362.849999999991</v>
      </c>
      <c r="AK32">
        <v>67859.112393333315</v>
      </c>
      <c r="AL32">
        <v>71785.327066666665</v>
      </c>
      <c r="AM32">
        <v>68312.574999999968</v>
      </c>
      <c r="AN32">
        <v>70077.504285000046</v>
      </c>
      <c r="AO32">
        <v>67415.837791666694</v>
      </c>
      <c r="AP32">
        <v>65802.641660000023</v>
      </c>
      <c r="AQ32">
        <v>73209.34166666666</v>
      </c>
      <c r="AR32">
        <v>70865.818749999991</v>
      </c>
      <c r="AS32">
        <v>66010.416666666802</v>
      </c>
      <c r="AT32">
        <v>67224.666666666773</v>
      </c>
      <c r="AU32">
        <v>69528.660886666679</v>
      </c>
      <c r="AV32">
        <v>70972.247366666648</v>
      </c>
      <c r="AW32">
        <v>67533.693791666665</v>
      </c>
      <c r="AX32">
        <v>66775.081916666648</v>
      </c>
    </row>
    <row r="33" spans="1:50" x14ac:dyDescent="0.25">
      <c r="A33">
        <v>72680.17441666669</v>
      </c>
      <c r="B33">
        <v>69038.423541666663</v>
      </c>
      <c r="C33">
        <v>69633.815166666653</v>
      </c>
      <c r="D33">
        <v>61364.968015000006</v>
      </c>
      <c r="E33">
        <v>67983.666666666773</v>
      </c>
      <c r="F33">
        <v>70077.649360000039</v>
      </c>
      <c r="G33">
        <v>68120.316333333365</v>
      </c>
      <c r="H33">
        <v>67503.254770000043</v>
      </c>
      <c r="I33">
        <v>71037.49804166668</v>
      </c>
      <c r="J33">
        <v>68992.391146666632</v>
      </c>
      <c r="K33">
        <v>69476.131672499963</v>
      </c>
      <c r="L33">
        <v>82162.988916666611</v>
      </c>
      <c r="M33">
        <v>67335.284866666669</v>
      </c>
      <c r="N33">
        <v>69915.522291666668</v>
      </c>
      <c r="O33">
        <v>67678.410604166667</v>
      </c>
      <c r="P33">
        <v>71342.41666666673</v>
      </c>
      <c r="Q33">
        <v>64580.084496666655</v>
      </c>
      <c r="R33">
        <v>68708.499479166669</v>
      </c>
      <c r="S33">
        <v>70735.973104166667</v>
      </c>
      <c r="T33">
        <v>66875.579599999983</v>
      </c>
      <c r="U33">
        <v>66145.931656666638</v>
      </c>
      <c r="V33">
        <v>93973.983999999997</v>
      </c>
      <c r="W33">
        <v>68689.713291666645</v>
      </c>
      <c r="X33">
        <v>70513.166666666744</v>
      </c>
      <c r="Y33">
        <v>70206.795974999986</v>
      </c>
      <c r="Z33">
        <v>73632.589041666637</v>
      </c>
      <c r="AA33">
        <v>72199.073041666663</v>
      </c>
      <c r="AB33">
        <v>68639.443166666679</v>
      </c>
      <c r="AC33">
        <v>69485.63658666666</v>
      </c>
      <c r="AD33">
        <v>68726.690916666717</v>
      </c>
      <c r="AE33">
        <v>70494.662306666636</v>
      </c>
      <c r="AF33">
        <v>68069.917393333366</v>
      </c>
      <c r="AG33">
        <v>66918.035280000026</v>
      </c>
      <c r="AH33">
        <v>69689.035041666692</v>
      </c>
      <c r="AI33">
        <v>65562.988266666653</v>
      </c>
      <c r="AJ33">
        <v>76090.097220000054</v>
      </c>
      <c r="AK33">
        <v>67859.112393333315</v>
      </c>
      <c r="AL33">
        <v>71785.327066666665</v>
      </c>
      <c r="AM33">
        <v>69370.190203333317</v>
      </c>
      <c r="AN33">
        <v>70077.504285000046</v>
      </c>
      <c r="AO33">
        <v>67415.837791666694</v>
      </c>
      <c r="AP33">
        <v>65802.641660000023</v>
      </c>
      <c r="AQ33">
        <v>73209.34166666666</v>
      </c>
      <c r="AR33">
        <v>74087.249791666618</v>
      </c>
      <c r="AS33">
        <v>66010.416666666802</v>
      </c>
      <c r="AT33">
        <v>67224.666666666773</v>
      </c>
      <c r="AU33">
        <v>69528.660886666679</v>
      </c>
      <c r="AV33">
        <v>70972.247366666648</v>
      </c>
      <c r="AW33">
        <v>70907.742729166697</v>
      </c>
      <c r="AX33">
        <v>66775.081916666648</v>
      </c>
    </row>
    <row r="34" spans="1:50" x14ac:dyDescent="0.25">
      <c r="A34">
        <v>72680.17441666669</v>
      </c>
      <c r="B34">
        <v>69038.423541666663</v>
      </c>
      <c r="C34">
        <v>69633.815166666653</v>
      </c>
      <c r="D34">
        <v>61364.968015000006</v>
      </c>
      <c r="E34">
        <v>67983.666666666773</v>
      </c>
      <c r="F34">
        <v>70077.649360000039</v>
      </c>
      <c r="G34">
        <v>68120.316333333365</v>
      </c>
      <c r="H34">
        <v>66982.539559999961</v>
      </c>
      <c r="I34">
        <v>69326.878416666674</v>
      </c>
      <c r="J34">
        <v>68992.391146666632</v>
      </c>
      <c r="K34">
        <v>69476.131672499963</v>
      </c>
      <c r="L34">
        <v>82162.988916666611</v>
      </c>
      <c r="M34">
        <v>67335.284866666669</v>
      </c>
      <c r="N34">
        <v>69915.522291666668</v>
      </c>
      <c r="O34">
        <v>67678.410604166667</v>
      </c>
      <c r="P34">
        <v>71342.41666666673</v>
      </c>
      <c r="Q34">
        <v>64580.084496666655</v>
      </c>
      <c r="R34">
        <v>68393.912426666633</v>
      </c>
      <c r="S34">
        <v>73038.096416666667</v>
      </c>
      <c r="T34">
        <v>66875.579599999983</v>
      </c>
      <c r="U34">
        <v>67616.916666666788</v>
      </c>
      <c r="V34">
        <v>93973.983999999997</v>
      </c>
      <c r="W34">
        <v>68689.713291666645</v>
      </c>
      <c r="X34">
        <v>70513.166666666744</v>
      </c>
      <c r="Y34">
        <v>70206.795974999986</v>
      </c>
      <c r="Z34">
        <v>74308.666666666701</v>
      </c>
      <c r="AA34">
        <v>72199.073041666663</v>
      </c>
      <c r="AB34">
        <v>68639.443166666679</v>
      </c>
      <c r="AC34">
        <v>69485.63658666666</v>
      </c>
      <c r="AD34">
        <v>68874.059291666679</v>
      </c>
      <c r="AE34">
        <v>70580.014519999982</v>
      </c>
      <c r="AF34">
        <v>68069.917393333366</v>
      </c>
      <c r="AG34">
        <v>66918.035280000026</v>
      </c>
      <c r="AH34">
        <v>69689.035041666692</v>
      </c>
      <c r="AI34">
        <v>65562.988266666653</v>
      </c>
      <c r="AJ34">
        <v>73831.854026666668</v>
      </c>
      <c r="AK34">
        <v>69762.44862000001</v>
      </c>
      <c r="AL34">
        <v>71785.327066666665</v>
      </c>
      <c r="AM34">
        <v>69503.666666666759</v>
      </c>
      <c r="AN34">
        <v>70077.504285000046</v>
      </c>
      <c r="AO34">
        <v>66926.260791666704</v>
      </c>
      <c r="AP34">
        <v>65802.641660000023</v>
      </c>
      <c r="AQ34">
        <v>68997.341541666654</v>
      </c>
      <c r="AR34">
        <v>66772.416666666802</v>
      </c>
      <c r="AS34">
        <v>66194.01751666666</v>
      </c>
      <c r="AT34">
        <v>66266.699666666667</v>
      </c>
      <c r="AU34">
        <v>69528.660886666679</v>
      </c>
      <c r="AV34">
        <v>70972.247366666648</v>
      </c>
      <c r="AW34">
        <v>70850.099916666673</v>
      </c>
      <c r="AX34">
        <v>66775.081916666648</v>
      </c>
    </row>
    <row r="35" spans="1:50" x14ac:dyDescent="0.25">
      <c r="A35">
        <v>72680.17441666669</v>
      </c>
      <c r="B35">
        <v>69038.423541666663</v>
      </c>
      <c r="C35">
        <v>69166.871791666694</v>
      </c>
      <c r="D35">
        <v>61364.968015000006</v>
      </c>
      <c r="E35">
        <v>65294.66666666681</v>
      </c>
      <c r="F35">
        <v>70077.649360000039</v>
      </c>
      <c r="G35">
        <v>68120.316333333365</v>
      </c>
      <c r="H35">
        <v>66982.539559999961</v>
      </c>
      <c r="I35">
        <v>69326.878416666674</v>
      </c>
      <c r="J35">
        <v>68992.391146666632</v>
      </c>
      <c r="K35">
        <v>70988.347791666674</v>
      </c>
      <c r="L35">
        <v>82162.988916666611</v>
      </c>
      <c r="M35">
        <v>67335.284866666669</v>
      </c>
      <c r="N35">
        <v>73351.200327500002</v>
      </c>
      <c r="O35">
        <v>67678.410604166667</v>
      </c>
      <c r="P35">
        <v>71342.41666666673</v>
      </c>
      <c r="Q35">
        <v>64580.084496666655</v>
      </c>
      <c r="R35">
        <v>67827.416666666773</v>
      </c>
      <c r="S35">
        <v>73038.096416666667</v>
      </c>
      <c r="T35">
        <v>66875.579599999983</v>
      </c>
      <c r="U35">
        <v>67616.916666666788</v>
      </c>
      <c r="V35">
        <v>91018.278291666647</v>
      </c>
      <c r="W35">
        <v>68689.713291666645</v>
      </c>
      <c r="X35">
        <v>70513.166666666744</v>
      </c>
      <c r="Y35">
        <v>70095.792419999998</v>
      </c>
      <c r="Z35">
        <v>73887.916666666701</v>
      </c>
      <c r="AA35">
        <v>72199.073041666663</v>
      </c>
      <c r="AB35">
        <v>69838.560291666639</v>
      </c>
      <c r="AC35">
        <v>69485.63658666666</v>
      </c>
      <c r="AD35">
        <v>68874.059291666679</v>
      </c>
      <c r="AE35">
        <v>70580.014519999982</v>
      </c>
      <c r="AF35">
        <v>66151.416666666802</v>
      </c>
      <c r="AG35">
        <v>66918.035280000026</v>
      </c>
      <c r="AH35">
        <v>69689.035041666692</v>
      </c>
      <c r="AI35">
        <v>65562.988266666653</v>
      </c>
      <c r="AJ35">
        <v>72661.34438499996</v>
      </c>
      <c r="AK35">
        <v>69762.44862000001</v>
      </c>
      <c r="AL35">
        <v>71785.327066666665</v>
      </c>
      <c r="AM35">
        <v>69503.666666666759</v>
      </c>
      <c r="AN35">
        <v>69245.842459999985</v>
      </c>
      <c r="AO35">
        <v>66926.260791666704</v>
      </c>
      <c r="AP35">
        <v>65802.641660000023</v>
      </c>
      <c r="AQ35">
        <v>68997.341541666654</v>
      </c>
      <c r="AR35">
        <v>66772.416666666802</v>
      </c>
      <c r="AS35">
        <v>66194.01751666666</v>
      </c>
      <c r="AT35">
        <v>66266.699666666667</v>
      </c>
      <c r="AU35">
        <v>69528.660886666679</v>
      </c>
      <c r="AV35">
        <v>70212.170666666643</v>
      </c>
      <c r="AW35">
        <v>70850.099916666673</v>
      </c>
      <c r="AX35">
        <v>66775.081916666648</v>
      </c>
    </row>
    <row r="36" spans="1:50" x14ac:dyDescent="0.25">
      <c r="A36">
        <v>72680.17441666669</v>
      </c>
      <c r="B36">
        <v>68896.081416666682</v>
      </c>
      <c r="C36">
        <v>69166.871791666694</v>
      </c>
      <c r="D36">
        <v>61364.968015000006</v>
      </c>
      <c r="E36">
        <v>65294.66666666681</v>
      </c>
      <c r="F36">
        <v>70077.649360000039</v>
      </c>
      <c r="G36">
        <v>68120.316333333365</v>
      </c>
      <c r="H36">
        <v>66982.539559999961</v>
      </c>
      <c r="I36">
        <v>69326.878416666674</v>
      </c>
      <c r="J36">
        <v>68992.391146666632</v>
      </c>
      <c r="K36">
        <v>70988.347791666674</v>
      </c>
      <c r="L36">
        <v>82162.988916666611</v>
      </c>
      <c r="M36">
        <v>67335.284866666669</v>
      </c>
      <c r="N36">
        <v>73351.200327500002</v>
      </c>
      <c r="O36">
        <v>67678.410604166667</v>
      </c>
      <c r="P36">
        <v>72696.442173333344</v>
      </c>
      <c r="Q36">
        <v>64580.084496666655</v>
      </c>
      <c r="R36">
        <v>66634.262996666657</v>
      </c>
      <c r="S36">
        <v>73038.096416666667</v>
      </c>
      <c r="T36">
        <v>66875.579599999983</v>
      </c>
      <c r="U36">
        <v>66347.166666666788</v>
      </c>
      <c r="V36">
        <v>91018.278291666647</v>
      </c>
      <c r="W36">
        <v>70012.230166666675</v>
      </c>
      <c r="X36">
        <v>67298.666666666773</v>
      </c>
      <c r="Y36">
        <v>70095.792419999998</v>
      </c>
      <c r="Z36">
        <v>73509.269214166648</v>
      </c>
      <c r="AA36">
        <v>71049.269039999985</v>
      </c>
      <c r="AB36">
        <v>69692.502729166692</v>
      </c>
      <c r="AC36">
        <v>69485.63658666666</v>
      </c>
      <c r="AD36">
        <v>68874.059291666679</v>
      </c>
      <c r="AE36">
        <v>70580.014519999982</v>
      </c>
      <c r="AF36">
        <v>66151.416666666802</v>
      </c>
      <c r="AG36">
        <v>66918.035280000026</v>
      </c>
      <c r="AH36">
        <v>69689.035041666692</v>
      </c>
      <c r="AI36">
        <v>65562.988266666653</v>
      </c>
      <c r="AJ36">
        <v>70195.708345000006</v>
      </c>
      <c r="AK36">
        <v>69762.44862000001</v>
      </c>
      <c r="AL36">
        <v>74313.166666666701</v>
      </c>
      <c r="AM36">
        <v>68864.916666666773</v>
      </c>
      <c r="AN36">
        <v>69245.842459999985</v>
      </c>
      <c r="AO36">
        <v>66926.260791666704</v>
      </c>
      <c r="AP36">
        <v>69132.43160416669</v>
      </c>
      <c r="AQ36">
        <v>68997.341541666654</v>
      </c>
      <c r="AR36">
        <v>66772.416666666802</v>
      </c>
      <c r="AS36">
        <v>66194.01751666666</v>
      </c>
      <c r="AT36">
        <v>66266.699666666667</v>
      </c>
      <c r="AU36">
        <v>70398.834719999984</v>
      </c>
      <c r="AV36">
        <v>70212.170666666643</v>
      </c>
      <c r="AW36">
        <v>70850.099916666673</v>
      </c>
      <c r="AX36">
        <v>68613.410541666686</v>
      </c>
    </row>
    <row r="37" spans="1:50" x14ac:dyDescent="0.25">
      <c r="A37">
        <v>72680.17441666669</v>
      </c>
      <c r="B37">
        <v>68896.081416666682</v>
      </c>
      <c r="C37">
        <v>69166.871791666694</v>
      </c>
      <c r="D37">
        <v>61364.968015000006</v>
      </c>
      <c r="E37">
        <v>65294.66666666681</v>
      </c>
      <c r="F37">
        <v>73566.166375000015</v>
      </c>
      <c r="G37">
        <v>68120.316333333365</v>
      </c>
      <c r="H37">
        <v>66982.539559999961</v>
      </c>
      <c r="I37">
        <v>69326.878416666674</v>
      </c>
      <c r="J37">
        <v>68992.391146666632</v>
      </c>
      <c r="K37">
        <v>70988.347791666674</v>
      </c>
      <c r="L37">
        <v>81357.855666666641</v>
      </c>
      <c r="M37">
        <v>69269.740934166664</v>
      </c>
      <c r="N37">
        <v>70235.028916666692</v>
      </c>
      <c r="O37">
        <v>67678.410604166667</v>
      </c>
      <c r="P37">
        <v>72696.442173333344</v>
      </c>
      <c r="Q37">
        <v>64580.084496666655</v>
      </c>
      <c r="R37">
        <v>66634.262996666657</v>
      </c>
      <c r="S37">
        <v>71511.9662916667</v>
      </c>
      <c r="T37">
        <v>66875.579599999983</v>
      </c>
      <c r="U37">
        <v>66347.166666666788</v>
      </c>
      <c r="V37">
        <v>91018.278291666647</v>
      </c>
      <c r="W37">
        <v>70012.230166666675</v>
      </c>
      <c r="X37">
        <v>67298.666666666773</v>
      </c>
      <c r="Y37">
        <v>70095.792419999998</v>
      </c>
      <c r="Z37">
        <v>73509.269214166648</v>
      </c>
      <c r="AA37">
        <v>70704.303166666679</v>
      </c>
      <c r="AB37">
        <v>69692.502729166692</v>
      </c>
      <c r="AC37">
        <v>70172.999289999992</v>
      </c>
      <c r="AD37">
        <v>68874.059291666679</v>
      </c>
      <c r="AE37">
        <v>68513.166666666759</v>
      </c>
      <c r="AF37">
        <v>66151.416666666802</v>
      </c>
      <c r="AG37">
        <v>66918.035280000026</v>
      </c>
      <c r="AH37">
        <v>69689.035041666692</v>
      </c>
      <c r="AI37">
        <v>67727.07560000004</v>
      </c>
      <c r="AJ37">
        <v>70195.708345000006</v>
      </c>
      <c r="AK37">
        <v>69762.44862000001</v>
      </c>
      <c r="AL37">
        <v>74313.166666666701</v>
      </c>
      <c r="AM37">
        <v>68864.916666666773</v>
      </c>
      <c r="AN37">
        <v>68430.741166666674</v>
      </c>
      <c r="AO37">
        <v>66926.260791666704</v>
      </c>
      <c r="AP37">
        <v>69132.43160416669</v>
      </c>
      <c r="AQ37">
        <v>68997.341541666654</v>
      </c>
      <c r="AR37">
        <v>66772.416666666802</v>
      </c>
      <c r="AS37">
        <v>66194.01751666666</v>
      </c>
      <c r="AT37">
        <v>66266.699666666667</v>
      </c>
      <c r="AU37">
        <v>71001.44316666665</v>
      </c>
      <c r="AV37">
        <v>70212.170666666643</v>
      </c>
      <c r="AW37">
        <v>70850.099916666673</v>
      </c>
      <c r="AX37">
        <v>68613.410541666686</v>
      </c>
    </row>
    <row r="38" spans="1:50" x14ac:dyDescent="0.25">
      <c r="A38">
        <v>69151.81166666669</v>
      </c>
      <c r="B38">
        <v>68896.081416666682</v>
      </c>
      <c r="C38">
        <v>69166.871791666694</v>
      </c>
      <c r="D38">
        <v>61364.968015000006</v>
      </c>
      <c r="E38">
        <v>65294.66666666681</v>
      </c>
      <c r="F38">
        <v>73566.166375000015</v>
      </c>
      <c r="G38">
        <v>68120.316333333365</v>
      </c>
      <c r="H38">
        <v>66982.539559999961</v>
      </c>
      <c r="I38">
        <v>69326.878416666674</v>
      </c>
      <c r="J38">
        <v>73658.878486666639</v>
      </c>
      <c r="K38">
        <v>70516.115104166674</v>
      </c>
      <c r="L38">
        <v>81357.855666666641</v>
      </c>
      <c r="M38">
        <v>69269.740934166664</v>
      </c>
      <c r="N38">
        <v>70235.028916666692</v>
      </c>
      <c r="O38">
        <v>67678.410604166667</v>
      </c>
      <c r="P38">
        <v>76990.101291666695</v>
      </c>
      <c r="Q38">
        <v>64580.084496666655</v>
      </c>
      <c r="R38">
        <v>66634.262996666657</v>
      </c>
      <c r="S38">
        <v>71511.9662916667</v>
      </c>
      <c r="T38">
        <v>69790.417416666678</v>
      </c>
      <c r="U38">
        <v>66347.166666666788</v>
      </c>
      <c r="V38">
        <v>91018.278291666647</v>
      </c>
      <c r="W38">
        <v>69012.675166666682</v>
      </c>
      <c r="X38">
        <v>67298.666666666773</v>
      </c>
      <c r="Y38">
        <v>70095.792419999998</v>
      </c>
      <c r="Z38">
        <v>73509.269214166648</v>
      </c>
      <c r="AA38">
        <v>70704.303166666679</v>
      </c>
      <c r="AB38">
        <v>69692.502729166692</v>
      </c>
      <c r="AC38">
        <v>72573.599587499979</v>
      </c>
      <c r="AD38">
        <v>68874.059291666679</v>
      </c>
      <c r="AE38">
        <v>68513.166666666759</v>
      </c>
      <c r="AF38">
        <v>66151.416666666802</v>
      </c>
      <c r="AG38">
        <v>66918.035280000026</v>
      </c>
      <c r="AH38">
        <v>69689.035041666692</v>
      </c>
      <c r="AI38">
        <v>67727.07560000004</v>
      </c>
      <c r="AJ38">
        <v>70195.708345000006</v>
      </c>
      <c r="AK38">
        <v>69762.44862000001</v>
      </c>
      <c r="AL38">
        <v>74321.359291666697</v>
      </c>
      <c r="AM38">
        <v>68864.916666666773</v>
      </c>
      <c r="AN38">
        <v>68430.741166666674</v>
      </c>
      <c r="AO38">
        <v>66926.260791666704</v>
      </c>
      <c r="AP38">
        <v>69132.43160416669</v>
      </c>
      <c r="AQ38">
        <v>68997.341541666654</v>
      </c>
      <c r="AR38">
        <v>66772.416666666802</v>
      </c>
      <c r="AS38">
        <v>65479.112866666699</v>
      </c>
      <c r="AT38">
        <v>66266.699666666667</v>
      </c>
      <c r="AU38">
        <v>68986.462626666631</v>
      </c>
      <c r="AV38">
        <v>70212.170666666643</v>
      </c>
      <c r="AW38">
        <v>70426.200979166693</v>
      </c>
      <c r="AX38">
        <v>68613.410541666686</v>
      </c>
    </row>
    <row r="39" spans="1:50" x14ac:dyDescent="0.25">
      <c r="A39">
        <v>69151.81166666669</v>
      </c>
      <c r="B39">
        <v>68896.081416666682</v>
      </c>
      <c r="C39">
        <v>69166.871791666694</v>
      </c>
      <c r="D39">
        <v>63535.134877499971</v>
      </c>
      <c r="E39">
        <v>65095.214309999974</v>
      </c>
      <c r="F39">
        <v>75220.913422500016</v>
      </c>
      <c r="G39">
        <v>68446.917187499988</v>
      </c>
      <c r="H39">
        <v>67559.426666666637</v>
      </c>
      <c r="I39">
        <v>69326.878416666674</v>
      </c>
      <c r="J39">
        <v>73658.878486666639</v>
      </c>
      <c r="K39">
        <v>70516.115104166674</v>
      </c>
      <c r="L39">
        <v>81357.855666666641</v>
      </c>
      <c r="M39">
        <v>69269.740934166664</v>
      </c>
      <c r="N39">
        <v>66774.186666666661</v>
      </c>
      <c r="O39">
        <v>71517.078791666674</v>
      </c>
      <c r="P39">
        <v>74539.466386666682</v>
      </c>
      <c r="Q39">
        <v>67207.218074166667</v>
      </c>
      <c r="R39">
        <v>66634.262996666657</v>
      </c>
      <c r="S39">
        <v>71511.9662916667</v>
      </c>
      <c r="T39">
        <v>69790.417416666678</v>
      </c>
      <c r="U39">
        <v>66347.166666666788</v>
      </c>
      <c r="V39">
        <v>91018.278291666647</v>
      </c>
      <c r="W39">
        <v>69012.675166666682</v>
      </c>
      <c r="X39">
        <v>67298.666666666773</v>
      </c>
      <c r="Y39">
        <v>69345.913659999991</v>
      </c>
      <c r="Z39">
        <v>70799.934880000001</v>
      </c>
      <c r="AA39">
        <v>70704.303166666679</v>
      </c>
      <c r="AB39">
        <v>68834.214010000025</v>
      </c>
      <c r="AC39">
        <v>72573.599587499979</v>
      </c>
      <c r="AD39">
        <v>68874.059291666679</v>
      </c>
      <c r="AE39">
        <v>66286.745719999992</v>
      </c>
      <c r="AF39">
        <v>66151.416666666802</v>
      </c>
      <c r="AG39">
        <v>66701.355786666696</v>
      </c>
      <c r="AH39">
        <v>69689.035041666692</v>
      </c>
      <c r="AI39">
        <v>67489.110229166618</v>
      </c>
      <c r="AJ39">
        <v>70195.708345000006</v>
      </c>
      <c r="AK39">
        <v>69703.22947916665</v>
      </c>
      <c r="AL39">
        <v>74321.359291666697</v>
      </c>
      <c r="AM39">
        <v>68864.916666666773</v>
      </c>
      <c r="AN39">
        <v>68430.741166666674</v>
      </c>
      <c r="AO39">
        <v>66926.260791666704</v>
      </c>
      <c r="AP39">
        <v>69132.43160416669</v>
      </c>
      <c r="AQ39">
        <v>67865.406229166663</v>
      </c>
      <c r="AR39">
        <v>66772.416666666802</v>
      </c>
      <c r="AS39">
        <v>65479.112866666699</v>
      </c>
      <c r="AT39">
        <v>66626.045894166658</v>
      </c>
      <c r="AU39">
        <v>68986.462626666631</v>
      </c>
      <c r="AV39">
        <v>70212.170666666643</v>
      </c>
      <c r="AW39">
        <v>70426.200979166693</v>
      </c>
      <c r="AX39">
        <v>68613.410541666686</v>
      </c>
    </row>
    <row r="40" spans="1:50" x14ac:dyDescent="0.25">
      <c r="A40">
        <v>69151.81166666669</v>
      </c>
      <c r="B40">
        <v>68896.081416666682</v>
      </c>
      <c r="C40">
        <v>70720.948791666669</v>
      </c>
      <c r="D40">
        <v>63791.166666666802</v>
      </c>
      <c r="E40">
        <v>65095.214309999974</v>
      </c>
      <c r="F40">
        <v>71528.486340000003</v>
      </c>
      <c r="G40">
        <v>68446.917187499988</v>
      </c>
      <c r="H40">
        <v>67559.426666666637</v>
      </c>
      <c r="I40">
        <v>67859.672041666665</v>
      </c>
      <c r="J40">
        <v>73658.878486666639</v>
      </c>
      <c r="K40">
        <v>68904.566706666665</v>
      </c>
      <c r="L40">
        <v>79903.586541666649</v>
      </c>
      <c r="M40">
        <v>67445.166666666773</v>
      </c>
      <c r="N40">
        <v>66774.186666666661</v>
      </c>
      <c r="O40">
        <v>67280.196601666656</v>
      </c>
      <c r="P40">
        <v>71630.06754166662</v>
      </c>
      <c r="Q40">
        <v>67207.218074166667</v>
      </c>
      <c r="R40">
        <v>66634.262996666657</v>
      </c>
      <c r="S40">
        <v>71511.9662916667</v>
      </c>
      <c r="T40">
        <v>69790.417416666678</v>
      </c>
      <c r="U40">
        <v>64194.91666666681</v>
      </c>
      <c r="V40">
        <v>92472.292166666681</v>
      </c>
      <c r="W40">
        <v>69012.675166666682</v>
      </c>
      <c r="X40">
        <v>69485.51602666665</v>
      </c>
      <c r="Y40">
        <v>69345.913659999991</v>
      </c>
      <c r="Z40">
        <v>70799.934880000001</v>
      </c>
      <c r="AA40">
        <v>70704.303166666679</v>
      </c>
      <c r="AB40">
        <v>68834.214010000025</v>
      </c>
      <c r="AC40">
        <v>69450.743466666652</v>
      </c>
      <c r="AD40">
        <v>68874.059291666679</v>
      </c>
      <c r="AE40">
        <v>66286.745719999992</v>
      </c>
      <c r="AF40">
        <v>66151.416666666802</v>
      </c>
      <c r="AG40">
        <v>66701.355786666696</v>
      </c>
      <c r="AH40">
        <v>72657.663041666689</v>
      </c>
      <c r="AI40">
        <v>67489.110229166618</v>
      </c>
      <c r="AJ40">
        <v>70195.708345000006</v>
      </c>
      <c r="AK40">
        <v>69703.22947916665</v>
      </c>
      <c r="AL40">
        <v>74657.202916666676</v>
      </c>
      <c r="AM40">
        <v>68864.916666666773</v>
      </c>
      <c r="AN40">
        <v>68430.741166666674</v>
      </c>
      <c r="AO40">
        <v>70433.879132499933</v>
      </c>
      <c r="AP40">
        <v>69132.43160416669</v>
      </c>
      <c r="AQ40">
        <v>67865.406229166663</v>
      </c>
      <c r="AR40">
        <v>66772.416666666802</v>
      </c>
      <c r="AS40">
        <v>65479.112866666699</v>
      </c>
      <c r="AT40">
        <v>66626.045894166658</v>
      </c>
      <c r="AU40">
        <v>68986.462626666631</v>
      </c>
      <c r="AV40">
        <v>70667.411166666672</v>
      </c>
      <c r="AW40">
        <v>67549.752229166683</v>
      </c>
      <c r="AX40">
        <v>68613.410541666686</v>
      </c>
    </row>
    <row r="41" spans="1:50" x14ac:dyDescent="0.25">
      <c r="A41">
        <v>69151.81166666669</v>
      </c>
      <c r="B41">
        <v>68896.081416666682</v>
      </c>
      <c r="C41">
        <v>68738.328746666608</v>
      </c>
      <c r="D41">
        <v>63709.166666666802</v>
      </c>
      <c r="E41">
        <v>65095.214309999974</v>
      </c>
      <c r="F41">
        <v>71528.486340000003</v>
      </c>
      <c r="G41">
        <v>68446.917187499988</v>
      </c>
      <c r="H41">
        <v>67559.426666666637</v>
      </c>
      <c r="I41">
        <v>67859.672041666665</v>
      </c>
      <c r="J41">
        <v>73658.878486666639</v>
      </c>
      <c r="K41">
        <v>68904.566706666665</v>
      </c>
      <c r="L41">
        <v>79026.070166666657</v>
      </c>
      <c r="M41">
        <v>67445.166666666773</v>
      </c>
      <c r="N41">
        <v>66774.186666666661</v>
      </c>
      <c r="O41">
        <v>67280.196601666656</v>
      </c>
      <c r="P41">
        <v>71630.06754166662</v>
      </c>
      <c r="Q41">
        <v>68135.706824166657</v>
      </c>
      <c r="R41">
        <v>66634.262996666657</v>
      </c>
      <c r="S41">
        <v>71511.9662916667</v>
      </c>
      <c r="T41">
        <v>70618.666666666701</v>
      </c>
      <c r="U41">
        <v>64194.91666666681</v>
      </c>
      <c r="V41">
        <v>84751.331466666597</v>
      </c>
      <c r="W41">
        <v>69012.675166666682</v>
      </c>
      <c r="X41">
        <v>68300.499626666657</v>
      </c>
      <c r="Y41">
        <v>69345.913659999991</v>
      </c>
      <c r="Z41">
        <v>70799.934880000001</v>
      </c>
      <c r="AA41">
        <v>70704.303166666679</v>
      </c>
      <c r="AB41">
        <v>66971.099729166657</v>
      </c>
      <c r="AC41">
        <v>69450.743466666652</v>
      </c>
      <c r="AD41">
        <v>69183.186291666687</v>
      </c>
      <c r="AE41">
        <v>66286.745719999992</v>
      </c>
      <c r="AF41">
        <v>66006.292267499957</v>
      </c>
      <c r="AG41">
        <v>66701.355786666696</v>
      </c>
      <c r="AH41">
        <v>72657.663041666689</v>
      </c>
      <c r="AI41">
        <v>67489.110229166618</v>
      </c>
      <c r="AJ41">
        <v>70195.708345000006</v>
      </c>
      <c r="AK41">
        <v>69703.22947916665</v>
      </c>
      <c r="AL41">
        <v>74657.202916666676</v>
      </c>
      <c r="AM41">
        <v>67265.295870000002</v>
      </c>
      <c r="AN41">
        <v>68430.741166666674</v>
      </c>
      <c r="AO41">
        <v>70433.879132499933</v>
      </c>
      <c r="AP41">
        <v>69132.43160416669</v>
      </c>
      <c r="AQ41">
        <v>67865.406229166663</v>
      </c>
      <c r="AR41">
        <v>70431.905600000013</v>
      </c>
      <c r="AS41">
        <v>65479.112866666699</v>
      </c>
      <c r="AT41">
        <v>66297.584666666677</v>
      </c>
      <c r="AU41">
        <v>68986.462626666631</v>
      </c>
      <c r="AV41">
        <v>70667.411166666672</v>
      </c>
      <c r="AW41">
        <v>67549.752229166683</v>
      </c>
      <c r="AX41">
        <v>68613.410541666686</v>
      </c>
    </row>
    <row r="42" spans="1:50" x14ac:dyDescent="0.25">
      <c r="A42">
        <v>69151.81166666669</v>
      </c>
      <c r="B42">
        <v>68297.45242666667</v>
      </c>
      <c r="C42">
        <v>68738.328746666608</v>
      </c>
      <c r="D42">
        <v>63709.166666666802</v>
      </c>
      <c r="E42">
        <v>65095.214309999974</v>
      </c>
      <c r="F42">
        <v>71528.486340000003</v>
      </c>
      <c r="G42">
        <v>68446.917187499988</v>
      </c>
      <c r="H42">
        <v>68924.180041666667</v>
      </c>
      <c r="I42">
        <v>67859.672041666665</v>
      </c>
      <c r="J42">
        <v>72521.831771666679</v>
      </c>
      <c r="K42">
        <v>68904.566706666665</v>
      </c>
      <c r="L42">
        <v>79026.070166666657</v>
      </c>
      <c r="M42">
        <v>67445.166666666773</v>
      </c>
      <c r="N42">
        <v>66774.186666666661</v>
      </c>
      <c r="O42">
        <v>66332.166166666677</v>
      </c>
      <c r="P42">
        <v>71630.06754166662</v>
      </c>
      <c r="Q42">
        <v>68485.957354166676</v>
      </c>
      <c r="R42">
        <v>68393.912426666633</v>
      </c>
      <c r="S42">
        <v>71511.9662916667</v>
      </c>
      <c r="T42">
        <v>70618.666666666701</v>
      </c>
      <c r="U42">
        <v>64194.91666666681</v>
      </c>
      <c r="V42">
        <v>75003.126166666669</v>
      </c>
      <c r="W42">
        <v>69012.675166666682</v>
      </c>
      <c r="X42">
        <v>68300.499626666657</v>
      </c>
      <c r="Y42">
        <v>69345.913659999991</v>
      </c>
      <c r="Z42">
        <v>70799.934880000001</v>
      </c>
      <c r="AA42">
        <v>70704.303166666679</v>
      </c>
      <c r="AB42">
        <v>66971.099729166657</v>
      </c>
      <c r="AC42">
        <v>69450.743466666652</v>
      </c>
      <c r="AD42">
        <v>69183.186291666687</v>
      </c>
      <c r="AE42">
        <v>66286.745719999992</v>
      </c>
      <c r="AF42">
        <v>66006.292267499957</v>
      </c>
      <c r="AG42">
        <v>66701.355786666696</v>
      </c>
      <c r="AH42">
        <v>72657.663041666689</v>
      </c>
      <c r="AI42">
        <v>67035.976250000022</v>
      </c>
      <c r="AJ42">
        <v>70195.708345000006</v>
      </c>
      <c r="AK42">
        <v>69703.22947916665</v>
      </c>
      <c r="AL42">
        <v>74657.202916666676</v>
      </c>
      <c r="AM42">
        <v>67265.295870000002</v>
      </c>
      <c r="AN42">
        <v>72623.639770000023</v>
      </c>
      <c r="AO42">
        <v>70433.879132499933</v>
      </c>
      <c r="AP42">
        <v>72592.24440416666</v>
      </c>
      <c r="AQ42">
        <v>67865.406229166663</v>
      </c>
      <c r="AR42">
        <v>70431.905600000013</v>
      </c>
      <c r="AS42">
        <v>65479.112866666699</v>
      </c>
      <c r="AT42">
        <v>66297.584666666677</v>
      </c>
      <c r="AU42">
        <v>68986.462626666631</v>
      </c>
      <c r="AV42">
        <v>70667.411166666672</v>
      </c>
      <c r="AW42">
        <v>67549.752229166683</v>
      </c>
      <c r="AX42">
        <v>68694.207037500004</v>
      </c>
    </row>
    <row r="44" spans="1:50" x14ac:dyDescent="0.25">
      <c r="A44">
        <f>MIN(_40iter10bees10foodx50[Test 1])</f>
        <v>67930.878291666653</v>
      </c>
      <c r="B44">
        <f>MIN(_40iter10bees10foodx50[Test 2])</f>
        <v>68297.45242666667</v>
      </c>
      <c r="C44">
        <f>MIN(_40iter10bees10foodx50[Test 3])</f>
        <v>68738.328746666608</v>
      </c>
      <c r="D44">
        <f>MIN(_40iter10bees10foodx50[Test 4])</f>
        <v>61364.968015000006</v>
      </c>
      <c r="E44">
        <f>MIN(_40iter10bees10foodx50[Test 5])</f>
        <v>65095.214309999974</v>
      </c>
      <c r="F44">
        <f>MIN(_40iter10bees10foodx50[Test 6])</f>
        <v>70077.649360000039</v>
      </c>
      <c r="G44">
        <f>MIN(_40iter10bees10foodx50[Test 7])</f>
        <v>66296.634854166667</v>
      </c>
      <c r="H44">
        <f>MIN(_40iter10bees10foodx50[Test 8])</f>
        <v>66982.539559999961</v>
      </c>
      <c r="I44">
        <f>MIN(_40iter10bees10foodx50[Test 9])</f>
        <v>67859.672041666665</v>
      </c>
      <c r="J44">
        <f>MIN(_40iter10bees10foodx50[Test 10])</f>
        <v>68992.391146666632</v>
      </c>
      <c r="K44">
        <f>MIN(_40iter10bees10foodx50[Test 11])</f>
        <v>67677.599916666673</v>
      </c>
      <c r="L44">
        <f>MIN(_40iter10bees10foodx50[Test 12])</f>
        <v>79026.070166666657</v>
      </c>
      <c r="M44">
        <f>MIN(_40iter10bees10foodx50[Test 13])</f>
        <v>67037.363041666671</v>
      </c>
      <c r="N44">
        <f>MIN(_40iter10bees10foodx50[Test 14])</f>
        <v>66774.186666666661</v>
      </c>
      <c r="O44">
        <f>MIN(_40iter10bees10foodx50[Test 15])</f>
        <v>66332.166166666677</v>
      </c>
      <c r="P44">
        <f>MIN(_40iter10bees10foodx50[Test 16])</f>
        <v>70937.099916666673</v>
      </c>
      <c r="Q44">
        <f>MIN(_40iter10bees10foodx50[Test 17])</f>
        <v>64580.084496666655</v>
      </c>
      <c r="R44">
        <f>MIN(_40iter10bees10foodx50[Test 18])</f>
        <v>66634.262996666657</v>
      </c>
      <c r="S44">
        <f>MIN(_40iter10bees10foodx50[Test 19])</f>
        <v>68646.284640000027</v>
      </c>
      <c r="T44">
        <f>MIN(_40iter10bees10foodx50[Test 20])</f>
        <v>66875.579599999983</v>
      </c>
      <c r="U44">
        <f>MIN(_40iter10bees10foodx50[Test 21])</f>
        <v>64194.91666666681</v>
      </c>
      <c r="V44">
        <f>MIN(_40iter10bees10foodx50[Test 22])</f>
        <v>75003.126166666669</v>
      </c>
      <c r="W44">
        <f>MIN(_40iter10bees10foodx50[Test 23])</f>
        <v>66648.166666666788</v>
      </c>
      <c r="X44">
        <f>MIN(_40iter10bees10foodx50[Test 24])</f>
        <v>67298.666666666773</v>
      </c>
      <c r="Y44">
        <f>MIN(_40iter10bees10foodx50[Test 25])</f>
        <v>69345.913659999991</v>
      </c>
      <c r="Z44">
        <f>MIN(_40iter10bees10foodx50[Test 26])</f>
        <v>70799.934880000001</v>
      </c>
      <c r="AA44">
        <f>MIN(_40iter10bees10foodx50[Test 27])</f>
        <v>69929.680166666672</v>
      </c>
      <c r="AB44">
        <f>MIN(_40iter10bees10foodx50[Test 28])</f>
        <v>66971.099729166657</v>
      </c>
      <c r="AC44">
        <f>MIN(_40iter10bees10foodx50[Test 29])</f>
        <v>69450.743466666652</v>
      </c>
      <c r="AD44">
        <f>MIN(_40iter10bees10foodx50[Test 30])</f>
        <v>67017.325791666677</v>
      </c>
      <c r="AE44">
        <f>MIN(_40iter10bees10foodx50[Test 31])</f>
        <v>66286.745719999992</v>
      </c>
      <c r="AF44">
        <f>MIN(_40iter10bees10foodx50[Test 32])</f>
        <v>63813.858939166676</v>
      </c>
      <c r="AG44">
        <f>MIN(_40iter10bees10foodx50[Test 33])</f>
        <v>66701.355786666696</v>
      </c>
      <c r="AH44">
        <f>MIN(_40iter10bees10foodx50[Test 34])</f>
        <v>69689.035041666692</v>
      </c>
      <c r="AI44">
        <f>MIN(_40iter10bees10foodx50[Test 35])</f>
        <v>62378.666666666802</v>
      </c>
      <c r="AJ44">
        <f>MIN(_40iter10bees10foodx50[Test 36])</f>
        <v>70195.708345000006</v>
      </c>
      <c r="AK44">
        <f>MIN(_40iter10bees10foodx50[Test 37])</f>
        <v>67859.112393333315</v>
      </c>
      <c r="AL44">
        <f>MIN(_40iter10bees10foodx50[Test 38])</f>
        <v>71024.774666666664</v>
      </c>
      <c r="AM44">
        <f>MIN(_40iter10bees10foodx50[Test 39])</f>
        <v>66866.996976666691</v>
      </c>
      <c r="AN44">
        <f>MIN(_40iter10bees10foodx50[Test 40])</f>
        <v>67187.834626666692</v>
      </c>
      <c r="AO44">
        <f>MIN(_40iter10bees10foodx50[Test 41])</f>
        <v>66554.329041666686</v>
      </c>
      <c r="AP44">
        <f>MIN(_40iter10bees10foodx50[Test 42])</f>
        <v>65802.641660000023</v>
      </c>
      <c r="AQ44">
        <f>MIN(_40iter10bees10foodx50[Test 43])</f>
        <v>67165.172854166667</v>
      </c>
      <c r="AR44">
        <f>MIN(_40iter10bees10foodx50[Test 44])</f>
        <v>66772.416666666802</v>
      </c>
      <c r="AS44">
        <f>MIN(_40iter10bees10foodx50[Test 45])</f>
        <v>65123.141729166666</v>
      </c>
      <c r="AT44">
        <f>MIN(_40iter10bees10foodx50[Test 46])</f>
        <v>66266.699666666667</v>
      </c>
      <c r="AU44">
        <f>MIN(_40iter10bees10foodx50[Test 47])</f>
        <v>68507.729479166665</v>
      </c>
      <c r="AV44">
        <f>MIN(_40iter10bees10foodx50[Test 48])</f>
        <v>69231.748269999996</v>
      </c>
      <c r="AW44">
        <f>MIN(_40iter10bees10foodx50[Test 49])</f>
        <v>67533.693791666665</v>
      </c>
      <c r="AX44">
        <f>MIN(_40iter10bees10foodx50[Test 50])</f>
        <v>66775.081916666648</v>
      </c>
    </row>
    <row r="46" spans="1:50" x14ac:dyDescent="0.25">
      <c r="A46">
        <f>STDEV(A44:AX44)</f>
        <v>2814.3819721900841</v>
      </c>
      <c r="B46">
        <f>AVERAGE(A44:AX44)</f>
        <v>67691.054889200008</v>
      </c>
      <c r="D46">
        <f>MIN(A44:AX44)</f>
        <v>61364.968015000006</v>
      </c>
    </row>
    <row r="48" spans="1:50" x14ac:dyDescent="0.25">
      <c r="A48">
        <f>A46/B46</f>
        <v>4.1576866792766051E-2</v>
      </c>
    </row>
    <row r="54" spans="1:1" x14ac:dyDescent="0.25">
      <c r="A54" t="s">
        <v>80</v>
      </c>
    </row>
    <row r="55" spans="1:1" x14ac:dyDescent="0.25">
      <c r="A55" t="s">
        <v>81</v>
      </c>
    </row>
    <row r="56" spans="1:1" x14ac:dyDescent="0.25">
      <c r="A56" t="s">
        <v>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4780-AB66-4C73-B18B-5F4DD7D364D7}">
  <dimension ref="A1:AX29"/>
  <sheetViews>
    <sheetView topLeftCell="A8" workbookViewId="0">
      <selection activeCell="F27" sqref="F27"/>
    </sheetView>
  </sheetViews>
  <sheetFormatPr defaultRowHeight="15" x14ac:dyDescent="0.25"/>
  <cols>
    <col min="1" max="50" width="12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93677.512000000032</v>
      </c>
      <c r="B2">
        <v>82750.423416666657</v>
      </c>
      <c r="C2">
        <v>74001.639666666655</v>
      </c>
      <c r="D2">
        <v>89529.287999999942</v>
      </c>
      <c r="E2">
        <v>74459.669666666581</v>
      </c>
      <c r="F2">
        <v>106492.17656249987</v>
      </c>
      <c r="G2">
        <v>79028.633541666655</v>
      </c>
      <c r="H2">
        <v>115218.58750000001</v>
      </c>
      <c r="I2">
        <v>86787.22066666669</v>
      </c>
      <c r="J2">
        <v>95045.979666666623</v>
      </c>
      <c r="K2">
        <v>126496.97224999999</v>
      </c>
      <c r="L2">
        <v>85489.039999999979</v>
      </c>
      <c r="M2">
        <v>92381.727999999988</v>
      </c>
      <c r="N2">
        <v>86725.821666666699</v>
      </c>
      <c r="O2">
        <v>95179.976333333325</v>
      </c>
      <c r="P2">
        <v>114843.93500000003</v>
      </c>
      <c r="Q2">
        <v>81425.288</v>
      </c>
      <c r="R2">
        <v>79296.939916666655</v>
      </c>
      <c r="S2">
        <v>90232.337604166692</v>
      </c>
      <c r="T2">
        <v>86436.640291666641</v>
      </c>
      <c r="U2">
        <v>82298.814750000063</v>
      </c>
      <c r="V2">
        <v>99731.06841666672</v>
      </c>
      <c r="W2">
        <v>88160.42399999997</v>
      </c>
      <c r="X2">
        <v>82399.00304166667</v>
      </c>
      <c r="Y2">
        <v>87553.647541666651</v>
      </c>
      <c r="Z2">
        <v>89247.191999999937</v>
      </c>
      <c r="AA2">
        <v>109116.93108333331</v>
      </c>
      <c r="AB2">
        <v>103888.931</v>
      </c>
      <c r="AC2">
        <v>105975.96791666672</v>
      </c>
      <c r="AD2">
        <v>86764.44166666668</v>
      </c>
      <c r="AE2">
        <v>90608.698229166708</v>
      </c>
      <c r="AF2">
        <v>99028.068749999991</v>
      </c>
      <c r="AG2">
        <v>86282.397666666642</v>
      </c>
      <c r="AH2">
        <v>73654.785916666631</v>
      </c>
      <c r="AI2">
        <v>117599.37968750003</v>
      </c>
      <c r="AJ2">
        <v>83799.097916666607</v>
      </c>
      <c r="AK2">
        <v>80790.551999999981</v>
      </c>
      <c r="AL2">
        <v>78569.831999999966</v>
      </c>
      <c r="AM2">
        <v>85793.463999999978</v>
      </c>
      <c r="AN2">
        <v>85681.84335416666</v>
      </c>
      <c r="AO2">
        <v>81818.825791666677</v>
      </c>
      <c r="AP2">
        <v>74544.877104166677</v>
      </c>
      <c r="AQ2">
        <v>74608.256500000003</v>
      </c>
      <c r="AR2">
        <v>73928.532104166647</v>
      </c>
      <c r="AS2">
        <v>75919.948291666704</v>
      </c>
      <c r="AT2">
        <v>89307.383416666678</v>
      </c>
      <c r="AU2">
        <v>80858.725333333234</v>
      </c>
      <c r="AV2">
        <v>86591.034604166678</v>
      </c>
      <c r="AW2">
        <v>94275.166666666541</v>
      </c>
      <c r="AX2">
        <v>90802.60450000003</v>
      </c>
    </row>
    <row r="3" spans="1:50" x14ac:dyDescent="0.25">
      <c r="A3">
        <v>93677.512000000032</v>
      </c>
      <c r="B3">
        <v>82750.423416666657</v>
      </c>
      <c r="C3">
        <v>74001.639666666655</v>
      </c>
      <c r="D3">
        <v>89529.287999999942</v>
      </c>
      <c r="E3">
        <v>74459.669666666581</v>
      </c>
      <c r="F3">
        <v>82581.465186666712</v>
      </c>
      <c r="G3">
        <v>79028.633541666655</v>
      </c>
      <c r="H3">
        <v>90355.175761666687</v>
      </c>
      <c r="I3">
        <v>74575.916666666701</v>
      </c>
      <c r="J3">
        <v>74509.439266666697</v>
      </c>
      <c r="K3">
        <v>94472.666666666541</v>
      </c>
      <c r="L3">
        <v>85489.039999999979</v>
      </c>
      <c r="M3">
        <v>92381.727999999988</v>
      </c>
      <c r="N3">
        <v>82803.353666666633</v>
      </c>
      <c r="O3">
        <v>82098.783476666693</v>
      </c>
      <c r="P3">
        <v>106749.53054166671</v>
      </c>
      <c r="Q3">
        <v>80867.830416666649</v>
      </c>
      <c r="R3">
        <v>79296.939916666655</v>
      </c>
      <c r="S3">
        <v>81748.655466666649</v>
      </c>
      <c r="T3">
        <v>78697.324999999997</v>
      </c>
      <c r="U3">
        <v>75015.984106666641</v>
      </c>
      <c r="V3">
        <v>78192.102590000024</v>
      </c>
      <c r="W3">
        <v>88160.42399999997</v>
      </c>
      <c r="X3">
        <v>76394.339421666635</v>
      </c>
      <c r="Y3">
        <v>78725.105979166692</v>
      </c>
      <c r="Z3">
        <v>87493.253354166649</v>
      </c>
      <c r="AA3">
        <v>87565.115184166658</v>
      </c>
      <c r="AB3">
        <v>72383.977024166627</v>
      </c>
      <c r="AC3">
        <v>74252.744541666645</v>
      </c>
      <c r="AD3">
        <v>80514.790906666662</v>
      </c>
      <c r="AE3">
        <v>78798.777253333334</v>
      </c>
      <c r="AF3">
        <v>80569.579166666648</v>
      </c>
      <c r="AG3">
        <v>79663.396666666653</v>
      </c>
      <c r="AH3">
        <v>73654.785916666631</v>
      </c>
      <c r="AI3">
        <v>87867.463745000015</v>
      </c>
      <c r="AJ3">
        <v>83799.097916666607</v>
      </c>
      <c r="AK3">
        <v>80790.551999999981</v>
      </c>
      <c r="AL3">
        <v>78569.831999999966</v>
      </c>
      <c r="AM3">
        <v>77500.371710000007</v>
      </c>
      <c r="AN3">
        <v>70923.833333333343</v>
      </c>
      <c r="AO3">
        <v>78647.179166666683</v>
      </c>
      <c r="AP3">
        <v>74544.877104166677</v>
      </c>
      <c r="AQ3">
        <v>74608.256500000003</v>
      </c>
      <c r="AR3">
        <v>68936.122444166656</v>
      </c>
      <c r="AS3">
        <v>75919.948291666704</v>
      </c>
      <c r="AT3">
        <v>86019.31666666668</v>
      </c>
      <c r="AU3">
        <v>78115.017916666664</v>
      </c>
      <c r="AV3">
        <v>86591.034604166678</v>
      </c>
      <c r="AW3">
        <v>83237.442166666675</v>
      </c>
      <c r="AX3">
        <v>90802.60450000003</v>
      </c>
    </row>
    <row r="4" spans="1:50" x14ac:dyDescent="0.25">
      <c r="A4">
        <v>90413.587500000009</v>
      </c>
      <c r="B4">
        <v>77674.935541666651</v>
      </c>
      <c r="C4">
        <v>70281.607166666625</v>
      </c>
      <c r="D4">
        <v>78497.915104166634</v>
      </c>
      <c r="E4">
        <v>74459.669666666581</v>
      </c>
      <c r="F4">
        <v>73078.416666666701</v>
      </c>
      <c r="G4">
        <v>78470.875416666662</v>
      </c>
      <c r="H4">
        <v>87925.111408333381</v>
      </c>
      <c r="I4">
        <v>73524.865954999943</v>
      </c>
      <c r="J4">
        <v>74509.439266666697</v>
      </c>
      <c r="K4">
        <v>94472.666666666541</v>
      </c>
      <c r="L4">
        <v>71192.324166666673</v>
      </c>
      <c r="M4">
        <v>90942.468279999986</v>
      </c>
      <c r="N4">
        <v>78525.392000000051</v>
      </c>
      <c r="O4">
        <v>82098.783476666693</v>
      </c>
      <c r="P4">
        <v>97514.379166666666</v>
      </c>
      <c r="Q4">
        <v>71649.45454166671</v>
      </c>
      <c r="R4">
        <v>71184.305890000018</v>
      </c>
      <c r="S4">
        <v>77355.500029166622</v>
      </c>
      <c r="T4">
        <v>78378.844906666709</v>
      </c>
      <c r="U4">
        <v>74438.971416666667</v>
      </c>
      <c r="V4">
        <v>72939.600796666666</v>
      </c>
      <c r="W4">
        <v>85932.647046666709</v>
      </c>
      <c r="X4">
        <v>72524.554541666657</v>
      </c>
      <c r="Y4">
        <v>77577.840340000039</v>
      </c>
      <c r="Z4">
        <v>76319.240186666677</v>
      </c>
      <c r="AA4">
        <v>74839.779186666652</v>
      </c>
      <c r="AB4">
        <v>72383.977024166627</v>
      </c>
      <c r="AC4">
        <v>72556.70796</v>
      </c>
      <c r="AD4">
        <v>78462.848291666698</v>
      </c>
      <c r="AE4">
        <v>73631.747916666674</v>
      </c>
      <c r="AF4">
        <v>80569.579166666648</v>
      </c>
      <c r="AG4">
        <v>71763.699639999963</v>
      </c>
      <c r="AH4">
        <v>73654.785916666631</v>
      </c>
      <c r="AI4">
        <v>77473.410166666697</v>
      </c>
      <c r="AJ4">
        <v>77790.281377499967</v>
      </c>
      <c r="AK4">
        <v>77434.144145000013</v>
      </c>
      <c r="AL4">
        <v>75418.826354166667</v>
      </c>
      <c r="AM4">
        <v>73092.49166666661</v>
      </c>
      <c r="AN4">
        <v>70330.269979166667</v>
      </c>
      <c r="AO4">
        <v>73785.134854166652</v>
      </c>
      <c r="AP4">
        <v>74544.877104166677</v>
      </c>
      <c r="AQ4">
        <v>74608.256500000003</v>
      </c>
      <c r="AR4">
        <v>68936.122444166656</v>
      </c>
      <c r="AS4">
        <v>75919.948291666704</v>
      </c>
      <c r="AT4">
        <v>75479.269086666696</v>
      </c>
      <c r="AU4">
        <v>75249.668940000047</v>
      </c>
      <c r="AV4">
        <v>75598.831250000017</v>
      </c>
      <c r="AW4">
        <v>83237.442166666675</v>
      </c>
      <c r="AX4">
        <v>76274.081249999988</v>
      </c>
    </row>
    <row r="5" spans="1:50" x14ac:dyDescent="0.25">
      <c r="A5">
        <v>76073.986453333375</v>
      </c>
      <c r="B5">
        <v>76923.357821666694</v>
      </c>
      <c r="C5">
        <v>70281.607166666625</v>
      </c>
      <c r="D5">
        <v>76325.416666666686</v>
      </c>
      <c r="E5">
        <v>74459.669666666581</v>
      </c>
      <c r="F5">
        <v>73078.416666666701</v>
      </c>
      <c r="G5">
        <v>77282.784817499996</v>
      </c>
      <c r="H5">
        <v>84345.818666666644</v>
      </c>
      <c r="I5">
        <v>73524.865954999943</v>
      </c>
      <c r="J5">
        <v>74509.439266666697</v>
      </c>
      <c r="K5">
        <v>94472.666666666541</v>
      </c>
      <c r="L5">
        <v>71192.324166666673</v>
      </c>
      <c r="M5">
        <v>90942.468279999986</v>
      </c>
      <c r="N5">
        <v>76915.884586666652</v>
      </c>
      <c r="O5">
        <v>78126.986916666676</v>
      </c>
      <c r="P5">
        <v>77225.831250000003</v>
      </c>
      <c r="Q5">
        <v>71649.45454166671</v>
      </c>
      <c r="R5">
        <v>68018.916666666773</v>
      </c>
      <c r="S5">
        <v>77355.500029166622</v>
      </c>
      <c r="T5">
        <v>74943.730361666647</v>
      </c>
      <c r="U5">
        <v>73836.212041666702</v>
      </c>
      <c r="V5">
        <v>72939.600796666666</v>
      </c>
      <c r="W5">
        <v>78115.353495000003</v>
      </c>
      <c r="X5">
        <v>72524.554541666657</v>
      </c>
      <c r="Y5">
        <v>76993.994420000017</v>
      </c>
      <c r="Z5">
        <v>76319.240186666677</v>
      </c>
      <c r="AA5">
        <v>74839.779186666652</v>
      </c>
      <c r="AB5">
        <v>72383.977024166627</v>
      </c>
      <c r="AC5">
        <v>72556.70796</v>
      </c>
      <c r="AD5">
        <v>75749.863651666645</v>
      </c>
      <c r="AE5">
        <v>73631.747916666674</v>
      </c>
      <c r="AF5">
        <v>70888.466666666689</v>
      </c>
      <c r="AG5">
        <v>71763.699639999963</v>
      </c>
      <c r="AH5">
        <v>73654.785916666631</v>
      </c>
      <c r="AI5">
        <v>77473.410166666697</v>
      </c>
      <c r="AJ5">
        <v>73285.416666666715</v>
      </c>
      <c r="AK5">
        <v>76084.639416666701</v>
      </c>
      <c r="AL5">
        <v>73212.751416666681</v>
      </c>
      <c r="AM5">
        <v>73092.49166666661</v>
      </c>
      <c r="AN5">
        <v>70330.269979166667</v>
      </c>
      <c r="AO5">
        <v>72555.069916666675</v>
      </c>
      <c r="AP5">
        <v>71428.755826666718</v>
      </c>
      <c r="AQ5">
        <v>72279.248515000028</v>
      </c>
      <c r="AR5">
        <v>68936.122444166656</v>
      </c>
      <c r="AS5">
        <v>70469.009041666679</v>
      </c>
      <c r="AT5">
        <v>75479.269086666696</v>
      </c>
      <c r="AU5">
        <v>72948.376366666678</v>
      </c>
      <c r="AV5">
        <v>75598.831250000017</v>
      </c>
      <c r="AW5">
        <v>70949.100291666633</v>
      </c>
      <c r="AX5">
        <v>75101.635665000053</v>
      </c>
    </row>
    <row r="6" spans="1:50" x14ac:dyDescent="0.25">
      <c r="A6">
        <v>74306.632041666715</v>
      </c>
      <c r="B6">
        <v>75696.723729166653</v>
      </c>
      <c r="C6">
        <v>70281.607166666625</v>
      </c>
      <c r="D6">
        <v>71849.5490166667</v>
      </c>
      <c r="E6">
        <v>72146.354030000017</v>
      </c>
      <c r="F6">
        <v>72976.395596666654</v>
      </c>
      <c r="G6">
        <v>75647.737126666631</v>
      </c>
      <c r="H6">
        <v>79773.344541666738</v>
      </c>
      <c r="I6">
        <v>73524.865954999943</v>
      </c>
      <c r="J6">
        <v>74227.652220000047</v>
      </c>
      <c r="K6">
        <v>90555.946940000067</v>
      </c>
      <c r="L6">
        <v>71192.324166666673</v>
      </c>
      <c r="M6">
        <v>83149.133704999986</v>
      </c>
      <c r="N6">
        <v>72532.524916666662</v>
      </c>
      <c r="O6">
        <v>74248.279536666625</v>
      </c>
      <c r="P6">
        <v>77225.831250000003</v>
      </c>
      <c r="Q6">
        <v>71649.45454166671</v>
      </c>
      <c r="R6">
        <v>68018.916666666773</v>
      </c>
      <c r="S6">
        <v>75998.692906666663</v>
      </c>
      <c r="T6">
        <v>74943.730361666647</v>
      </c>
      <c r="U6">
        <v>73135.04254166664</v>
      </c>
      <c r="V6">
        <v>65364.990266666668</v>
      </c>
      <c r="W6">
        <v>74602.719466666691</v>
      </c>
      <c r="X6">
        <v>70238.497041666647</v>
      </c>
      <c r="Y6">
        <v>74987.975666666607</v>
      </c>
      <c r="Z6">
        <v>73718.791546666631</v>
      </c>
      <c r="AA6">
        <v>72489.095441666635</v>
      </c>
      <c r="AB6">
        <v>70900.556666666671</v>
      </c>
      <c r="AC6">
        <v>72556.70796</v>
      </c>
      <c r="AD6">
        <v>72219.196529999914</v>
      </c>
      <c r="AE6">
        <v>73449.682916666628</v>
      </c>
      <c r="AF6">
        <v>70888.466666666689</v>
      </c>
      <c r="AG6">
        <v>71763.699639999963</v>
      </c>
      <c r="AH6">
        <v>73654.785916666631</v>
      </c>
      <c r="AI6">
        <v>77473.410166666697</v>
      </c>
      <c r="AJ6">
        <v>73191.211977499974</v>
      </c>
      <c r="AK6">
        <v>75014.466416666721</v>
      </c>
      <c r="AL6">
        <v>73212.751416666681</v>
      </c>
      <c r="AM6">
        <v>73092.49166666661</v>
      </c>
      <c r="AN6">
        <v>70330.269979166667</v>
      </c>
      <c r="AO6">
        <v>69987.374166666661</v>
      </c>
      <c r="AP6">
        <v>69447.36649999996</v>
      </c>
      <c r="AQ6">
        <v>71000.657845000009</v>
      </c>
      <c r="AR6">
        <v>68936.122444166656</v>
      </c>
      <c r="AS6">
        <v>70469.009041666679</v>
      </c>
      <c r="AT6">
        <v>75190.99791666666</v>
      </c>
      <c r="AU6">
        <v>66215.735311666649</v>
      </c>
      <c r="AV6">
        <v>75598.831250000017</v>
      </c>
      <c r="AW6">
        <v>70949.100291666633</v>
      </c>
      <c r="AX6">
        <v>72257.266666666648</v>
      </c>
    </row>
    <row r="7" spans="1:50" x14ac:dyDescent="0.25">
      <c r="A7">
        <v>72388.859162500041</v>
      </c>
      <c r="B7">
        <v>71746.020041666648</v>
      </c>
      <c r="C7">
        <v>70281.607166666625</v>
      </c>
      <c r="D7">
        <v>71849.5490166667</v>
      </c>
      <c r="E7">
        <v>72146.354030000017</v>
      </c>
      <c r="F7">
        <v>72976.395596666654</v>
      </c>
      <c r="G7">
        <v>75444.988354166664</v>
      </c>
      <c r="H7">
        <v>73752.980656666667</v>
      </c>
      <c r="I7">
        <v>73270.296106666676</v>
      </c>
      <c r="J7">
        <v>71271.784346666682</v>
      </c>
      <c r="K7">
        <v>90555.946940000067</v>
      </c>
      <c r="L7">
        <v>71192.324166666673</v>
      </c>
      <c r="M7">
        <v>82123.575666666657</v>
      </c>
      <c r="N7">
        <v>72532.524916666662</v>
      </c>
      <c r="O7">
        <v>73064.878225833367</v>
      </c>
      <c r="P7">
        <v>75907.481249999997</v>
      </c>
      <c r="Q7">
        <v>70696.724556666697</v>
      </c>
      <c r="R7">
        <v>62165.331791666729</v>
      </c>
      <c r="S7">
        <v>74551.758729166657</v>
      </c>
      <c r="T7">
        <v>74884.151273333351</v>
      </c>
      <c r="U7">
        <v>73135.04254166664</v>
      </c>
      <c r="V7">
        <v>65364.990266666668</v>
      </c>
      <c r="W7">
        <v>72037.855541666664</v>
      </c>
      <c r="X7">
        <v>70238.497041666647</v>
      </c>
      <c r="Y7">
        <v>72123.936506666621</v>
      </c>
      <c r="Z7">
        <v>72577.833640000012</v>
      </c>
      <c r="AA7">
        <v>72489.095441666635</v>
      </c>
      <c r="AB7">
        <v>67634.691067499982</v>
      </c>
      <c r="AC7">
        <v>72556.70796</v>
      </c>
      <c r="AD7">
        <v>72219.196529999914</v>
      </c>
      <c r="AE7">
        <v>73449.682916666628</v>
      </c>
      <c r="AF7">
        <v>70888.466666666689</v>
      </c>
      <c r="AG7">
        <v>71763.699639999963</v>
      </c>
      <c r="AH7">
        <v>72178.050586666606</v>
      </c>
      <c r="AI7">
        <v>77473.410166666697</v>
      </c>
      <c r="AJ7">
        <v>73152.111840000027</v>
      </c>
      <c r="AK7">
        <v>73265.770833333343</v>
      </c>
      <c r="AL7">
        <v>71797.27629166664</v>
      </c>
      <c r="AM7">
        <v>73092.49166666661</v>
      </c>
      <c r="AN7">
        <v>66966.681479166655</v>
      </c>
      <c r="AO7">
        <v>69987.374166666661</v>
      </c>
      <c r="AP7">
        <v>69447.36649999996</v>
      </c>
      <c r="AQ7">
        <v>68604.889229166685</v>
      </c>
      <c r="AR7">
        <v>68936.122444166656</v>
      </c>
      <c r="AS7">
        <v>70469.009041666679</v>
      </c>
      <c r="AT7">
        <v>72159.344499999992</v>
      </c>
      <c r="AU7">
        <v>66215.735311666649</v>
      </c>
      <c r="AV7">
        <v>71993.487486666651</v>
      </c>
      <c r="AW7">
        <v>70949.100291666633</v>
      </c>
      <c r="AX7">
        <v>72257.266666666648</v>
      </c>
    </row>
    <row r="8" spans="1:50" x14ac:dyDescent="0.25">
      <c r="A8">
        <v>72388.859162500041</v>
      </c>
      <c r="B8">
        <v>71746.020041666648</v>
      </c>
      <c r="C8">
        <v>70281.607166666625</v>
      </c>
      <c r="D8">
        <v>71849.5490166667</v>
      </c>
      <c r="E8">
        <v>68971.934667500012</v>
      </c>
      <c r="F8">
        <v>72764.833546666632</v>
      </c>
      <c r="G8">
        <v>72253.75897916664</v>
      </c>
      <c r="H8">
        <v>73752.980656666667</v>
      </c>
      <c r="I8">
        <v>66751.19573333337</v>
      </c>
      <c r="J8">
        <v>68110.714098333308</v>
      </c>
      <c r="K8">
        <v>87191.250106666601</v>
      </c>
      <c r="L8">
        <v>71192.324166666673</v>
      </c>
      <c r="M8">
        <v>80078.623526666648</v>
      </c>
      <c r="N8">
        <v>72532.524916666662</v>
      </c>
      <c r="O8">
        <v>73064.878225833367</v>
      </c>
      <c r="P8">
        <v>73736.747916666645</v>
      </c>
      <c r="Q8">
        <v>70696.724556666697</v>
      </c>
      <c r="R8">
        <v>62165.331791666729</v>
      </c>
      <c r="S8">
        <v>68531.162499999991</v>
      </c>
      <c r="T8">
        <v>73408.507791666634</v>
      </c>
      <c r="U8">
        <v>73135.04254166664</v>
      </c>
      <c r="V8">
        <v>65364.990266666668</v>
      </c>
      <c r="W8">
        <v>72037.855541666664</v>
      </c>
      <c r="X8">
        <v>67323.166666666788</v>
      </c>
      <c r="Y8">
        <v>71859.728041666691</v>
      </c>
      <c r="Z8">
        <v>71858.927459999977</v>
      </c>
      <c r="AA8">
        <v>72362.248416666684</v>
      </c>
      <c r="AB8">
        <v>67634.691067499982</v>
      </c>
      <c r="AC8">
        <v>70525.444653333354</v>
      </c>
      <c r="AD8">
        <v>72219.196529999914</v>
      </c>
      <c r="AE8">
        <v>73449.682916666628</v>
      </c>
      <c r="AF8">
        <v>70888.466666666689</v>
      </c>
      <c r="AG8">
        <v>71763.699639999963</v>
      </c>
      <c r="AH8">
        <v>72178.050586666606</v>
      </c>
      <c r="AI8">
        <v>77262.331791666686</v>
      </c>
      <c r="AJ8">
        <v>71670.246979166637</v>
      </c>
      <c r="AK8">
        <v>71436.823175000012</v>
      </c>
      <c r="AL8">
        <v>68883.757666666701</v>
      </c>
      <c r="AM8">
        <v>72090.682291666686</v>
      </c>
      <c r="AN8">
        <v>66966.681479166655</v>
      </c>
      <c r="AO8">
        <v>69987.374166666661</v>
      </c>
      <c r="AP8">
        <v>69447.36649999996</v>
      </c>
      <c r="AQ8">
        <v>68604.889229166685</v>
      </c>
      <c r="AR8">
        <v>68936.122444166656</v>
      </c>
      <c r="AS8">
        <v>70469.009041666679</v>
      </c>
      <c r="AT8">
        <v>68761.613291666683</v>
      </c>
      <c r="AU8">
        <v>66215.735311666649</v>
      </c>
      <c r="AV8">
        <v>71211.559132499984</v>
      </c>
      <c r="AW8">
        <v>70949.100291666633</v>
      </c>
      <c r="AX8">
        <v>72257.266666666648</v>
      </c>
    </row>
    <row r="9" spans="1:50" x14ac:dyDescent="0.25">
      <c r="A9">
        <v>71630.511229166674</v>
      </c>
      <c r="B9">
        <v>71746.020041666648</v>
      </c>
      <c r="C9">
        <v>69366.675166666697</v>
      </c>
      <c r="D9">
        <v>71849.5490166667</v>
      </c>
      <c r="E9">
        <v>68971.934667500012</v>
      </c>
      <c r="F9">
        <v>71720.751089166646</v>
      </c>
      <c r="G9">
        <v>70536.35603999997</v>
      </c>
      <c r="H9">
        <v>73752.980656666667</v>
      </c>
      <c r="I9">
        <v>66751.19573333337</v>
      </c>
      <c r="J9">
        <v>68110.714098333308</v>
      </c>
      <c r="K9">
        <v>87191.250106666601</v>
      </c>
      <c r="L9">
        <v>71192.324166666673</v>
      </c>
      <c r="M9">
        <v>78996.341166666665</v>
      </c>
      <c r="N9">
        <v>72532.524916666662</v>
      </c>
      <c r="O9">
        <v>73064.878225833367</v>
      </c>
      <c r="P9">
        <v>71859.138508333359</v>
      </c>
      <c r="Q9">
        <v>70297.522916666698</v>
      </c>
      <c r="R9">
        <v>62165.331791666729</v>
      </c>
      <c r="S9">
        <v>68531.162499999991</v>
      </c>
      <c r="T9">
        <v>73127.772076666617</v>
      </c>
      <c r="U9">
        <v>68727.124354166706</v>
      </c>
      <c r="V9">
        <v>65364.990266666668</v>
      </c>
      <c r="W9">
        <v>71868.405666666644</v>
      </c>
      <c r="X9">
        <v>67323.166666666788</v>
      </c>
      <c r="Y9">
        <v>71859.728041666691</v>
      </c>
      <c r="Z9">
        <v>71858.927459999977</v>
      </c>
      <c r="AA9">
        <v>72362.248416666684</v>
      </c>
      <c r="AB9">
        <v>67634.691067499982</v>
      </c>
      <c r="AC9">
        <v>70119.195776666675</v>
      </c>
      <c r="AD9">
        <v>71749.818666666702</v>
      </c>
      <c r="AE9">
        <v>68521.293479166678</v>
      </c>
      <c r="AF9">
        <v>70888.466666666689</v>
      </c>
      <c r="AG9">
        <v>69761.036166666687</v>
      </c>
      <c r="AH9">
        <v>72178.050586666606</v>
      </c>
      <c r="AI9">
        <v>77262.331791666686</v>
      </c>
      <c r="AJ9">
        <v>71670.246979166637</v>
      </c>
      <c r="AK9">
        <v>71436.823175000012</v>
      </c>
      <c r="AL9">
        <v>68883.757666666701</v>
      </c>
      <c r="AM9">
        <v>70622.576479166717</v>
      </c>
      <c r="AN9">
        <v>66065.666666666788</v>
      </c>
      <c r="AO9">
        <v>69647.022166666691</v>
      </c>
      <c r="AP9">
        <v>69447.36649999996</v>
      </c>
      <c r="AQ9">
        <v>68604.889229166685</v>
      </c>
      <c r="AR9">
        <v>66580.771275000006</v>
      </c>
      <c r="AS9">
        <v>70469.009041666679</v>
      </c>
      <c r="AT9">
        <v>68761.613291666683</v>
      </c>
      <c r="AU9">
        <v>66215.735311666649</v>
      </c>
      <c r="AV9">
        <v>71211.559132499984</v>
      </c>
      <c r="AW9">
        <v>70949.100291666633</v>
      </c>
      <c r="AX9">
        <v>72257.266666666648</v>
      </c>
    </row>
    <row r="10" spans="1:50" x14ac:dyDescent="0.25">
      <c r="A10">
        <v>71630.511229166674</v>
      </c>
      <c r="B10">
        <v>71746.020041666648</v>
      </c>
      <c r="C10">
        <v>69366.675166666697</v>
      </c>
      <c r="D10">
        <v>70996.234262500046</v>
      </c>
      <c r="E10">
        <v>68971.934667500012</v>
      </c>
      <c r="F10">
        <v>68752.46491666665</v>
      </c>
      <c r="G10">
        <v>69929.397239999962</v>
      </c>
      <c r="H10">
        <v>73467.047541666645</v>
      </c>
      <c r="I10">
        <v>66751.19573333337</v>
      </c>
      <c r="J10">
        <v>68110.714098333308</v>
      </c>
      <c r="K10">
        <v>86483.007296666678</v>
      </c>
      <c r="L10">
        <v>66970.529774999959</v>
      </c>
      <c r="M10">
        <v>77707.850791666686</v>
      </c>
      <c r="N10">
        <v>69762.314973333312</v>
      </c>
      <c r="O10">
        <v>73064.878225833367</v>
      </c>
      <c r="P10">
        <v>69299.772256666693</v>
      </c>
      <c r="Q10">
        <v>70297.522916666698</v>
      </c>
      <c r="R10">
        <v>62165.331791666729</v>
      </c>
      <c r="S10">
        <v>68531.162499999991</v>
      </c>
      <c r="T10">
        <v>71143.281729166672</v>
      </c>
      <c r="U10">
        <v>68727.124354166706</v>
      </c>
      <c r="V10">
        <v>65364.990266666668</v>
      </c>
      <c r="W10">
        <v>68238.428916666686</v>
      </c>
      <c r="X10">
        <v>67323.166666666788</v>
      </c>
      <c r="Y10">
        <v>71859.728041666691</v>
      </c>
      <c r="Z10">
        <v>71858.927459999977</v>
      </c>
      <c r="AA10">
        <v>71476.556886666614</v>
      </c>
      <c r="AB10">
        <v>67634.691067499982</v>
      </c>
      <c r="AC10">
        <v>68538.947416666633</v>
      </c>
      <c r="AD10">
        <v>67249.692706666698</v>
      </c>
      <c r="AE10">
        <v>68521.293479166678</v>
      </c>
      <c r="AF10">
        <v>70888.466666666689</v>
      </c>
      <c r="AG10">
        <v>69761.036166666687</v>
      </c>
      <c r="AH10">
        <v>69484.266826666644</v>
      </c>
      <c r="AI10">
        <v>73381.712399999975</v>
      </c>
      <c r="AJ10">
        <v>71670.246979166637</v>
      </c>
      <c r="AK10">
        <v>71436.823175000012</v>
      </c>
      <c r="AL10">
        <v>67309.29482000001</v>
      </c>
      <c r="AM10">
        <v>69802.577666666679</v>
      </c>
      <c r="AN10">
        <v>66065.666666666788</v>
      </c>
      <c r="AO10">
        <v>69647.022166666691</v>
      </c>
      <c r="AP10">
        <v>68910.062636666655</v>
      </c>
      <c r="AQ10">
        <v>68604.889229166685</v>
      </c>
      <c r="AR10">
        <v>66580.771275000006</v>
      </c>
      <c r="AS10">
        <v>70469.009041666679</v>
      </c>
      <c r="AT10">
        <v>68761.613291666683</v>
      </c>
      <c r="AU10">
        <v>66215.735311666649</v>
      </c>
      <c r="AV10">
        <v>69872.020604166653</v>
      </c>
      <c r="AW10">
        <v>70583.344919999989</v>
      </c>
      <c r="AX10">
        <v>72051.838306666672</v>
      </c>
    </row>
    <row r="11" spans="1:50" x14ac:dyDescent="0.25">
      <c r="A11">
        <v>71630.511229166674</v>
      </c>
      <c r="B11">
        <v>71282.140259999971</v>
      </c>
      <c r="C11">
        <v>68716.986906666658</v>
      </c>
      <c r="D11">
        <v>70996.234262500046</v>
      </c>
      <c r="E11">
        <v>68627.884586666667</v>
      </c>
      <c r="F11">
        <v>68752.46491666665</v>
      </c>
      <c r="G11">
        <v>66467.886729166668</v>
      </c>
      <c r="H11">
        <v>71694.820666666681</v>
      </c>
      <c r="I11">
        <v>66751.19573333337</v>
      </c>
      <c r="J11">
        <v>68110.714098333308</v>
      </c>
      <c r="K11">
        <v>76839.641666666736</v>
      </c>
      <c r="L11">
        <v>66970.529774999959</v>
      </c>
      <c r="M11">
        <v>77041.605541666664</v>
      </c>
      <c r="N11">
        <v>69762.314973333312</v>
      </c>
      <c r="O11">
        <v>73064.878225833367</v>
      </c>
      <c r="P11">
        <v>68845.994654166672</v>
      </c>
      <c r="Q11">
        <v>69846.435660000017</v>
      </c>
      <c r="R11">
        <v>65920.916666666802</v>
      </c>
      <c r="S11">
        <v>68531.162499999991</v>
      </c>
      <c r="T11">
        <v>71143.281729166672</v>
      </c>
      <c r="U11">
        <v>68342.583166666678</v>
      </c>
      <c r="V11">
        <v>70981.630060000025</v>
      </c>
      <c r="W11">
        <v>68238.428916666686</v>
      </c>
      <c r="X11">
        <v>67323.166666666788</v>
      </c>
      <c r="Y11">
        <v>71120.39346666669</v>
      </c>
      <c r="Z11">
        <v>70443.78471916671</v>
      </c>
      <c r="AA11">
        <v>71476.556886666614</v>
      </c>
      <c r="AB11">
        <v>67634.691067499982</v>
      </c>
      <c r="AC11">
        <v>68538.947416666633</v>
      </c>
      <c r="AD11">
        <v>67249.692706666698</v>
      </c>
      <c r="AE11">
        <v>68521.293479166678</v>
      </c>
      <c r="AF11">
        <v>67694.443660000019</v>
      </c>
      <c r="AG11">
        <v>69761.036166666687</v>
      </c>
      <c r="AH11">
        <v>69484.266826666644</v>
      </c>
      <c r="AI11">
        <v>72685.129226666686</v>
      </c>
      <c r="AJ11">
        <v>69379.122346666671</v>
      </c>
      <c r="AK11">
        <v>67975.337259999971</v>
      </c>
      <c r="AL11">
        <v>67309.29482000001</v>
      </c>
      <c r="AM11">
        <v>69802.577666666679</v>
      </c>
      <c r="AN11">
        <v>66065.666666666788</v>
      </c>
      <c r="AO11">
        <v>69647.022166666691</v>
      </c>
      <c r="AP11">
        <v>68910.062636666655</v>
      </c>
      <c r="AQ11">
        <v>68604.889229166685</v>
      </c>
      <c r="AR11">
        <v>66133.884619166667</v>
      </c>
      <c r="AS11">
        <v>67812.775986666675</v>
      </c>
      <c r="AT11">
        <v>68761.613291666683</v>
      </c>
      <c r="AU11">
        <v>68079.478074166662</v>
      </c>
      <c r="AV11">
        <v>69872.020604166653</v>
      </c>
      <c r="AW11">
        <v>70583.344919999989</v>
      </c>
      <c r="AX11">
        <v>68189.78667000003</v>
      </c>
    </row>
    <row r="12" spans="1:50" x14ac:dyDescent="0.25">
      <c r="A12">
        <v>71630.511229166674</v>
      </c>
      <c r="B12">
        <v>71282.140259999971</v>
      </c>
      <c r="C12">
        <v>67979.156784999985</v>
      </c>
      <c r="D12">
        <v>70996.234262500046</v>
      </c>
      <c r="E12">
        <v>68627.884586666667</v>
      </c>
      <c r="F12">
        <v>67713.568986666636</v>
      </c>
      <c r="G12">
        <v>66467.886729166668</v>
      </c>
      <c r="H12">
        <v>71694.820666666681</v>
      </c>
      <c r="I12">
        <v>66751.19573333337</v>
      </c>
      <c r="J12">
        <v>68110.714098333308</v>
      </c>
      <c r="K12">
        <v>76839.641666666736</v>
      </c>
      <c r="L12">
        <v>66970.529774999959</v>
      </c>
      <c r="M12">
        <v>74291.439466666663</v>
      </c>
      <c r="N12">
        <v>69762.314973333312</v>
      </c>
      <c r="O12">
        <v>73064.878225833367</v>
      </c>
      <c r="P12">
        <v>68845.994654166672</v>
      </c>
      <c r="Q12">
        <v>66157.660005000012</v>
      </c>
      <c r="R12">
        <v>65920.916666666802</v>
      </c>
      <c r="S12">
        <v>68531.162499999991</v>
      </c>
      <c r="T12">
        <v>71143.281729166672</v>
      </c>
      <c r="U12">
        <v>68342.583166666678</v>
      </c>
      <c r="V12">
        <v>70981.630060000025</v>
      </c>
      <c r="W12">
        <v>68238.428916666686</v>
      </c>
      <c r="X12">
        <v>66003.916666666802</v>
      </c>
      <c r="Y12">
        <v>71120.39346666669</v>
      </c>
      <c r="Z12">
        <v>68273.875350000002</v>
      </c>
      <c r="AA12">
        <v>70925.629972499999</v>
      </c>
      <c r="AB12">
        <v>67634.691067499982</v>
      </c>
      <c r="AC12">
        <v>68538.947416666633</v>
      </c>
      <c r="AD12">
        <v>67249.692706666698</v>
      </c>
      <c r="AE12">
        <v>68521.293479166678</v>
      </c>
      <c r="AF12">
        <v>67694.443660000019</v>
      </c>
      <c r="AG12">
        <v>69761.036166666687</v>
      </c>
      <c r="AH12">
        <v>69484.266826666644</v>
      </c>
      <c r="AI12">
        <v>70893.471214166668</v>
      </c>
      <c r="AJ12">
        <v>65840.772791666648</v>
      </c>
      <c r="AK12">
        <v>67975.337259999971</v>
      </c>
      <c r="AL12">
        <v>67309.29482000001</v>
      </c>
      <c r="AM12">
        <v>69802.577666666679</v>
      </c>
      <c r="AN12">
        <v>66065.666666666788</v>
      </c>
      <c r="AO12">
        <v>64758.783413333316</v>
      </c>
      <c r="AP12">
        <v>68910.062636666655</v>
      </c>
      <c r="AQ12">
        <v>68604.889229166685</v>
      </c>
      <c r="AR12">
        <v>66133.884619166667</v>
      </c>
      <c r="AS12">
        <v>67812.775986666675</v>
      </c>
      <c r="AT12">
        <v>68645.192666666699</v>
      </c>
      <c r="AU12">
        <v>68079.478074166662</v>
      </c>
      <c r="AV12">
        <v>69872.020604166653</v>
      </c>
      <c r="AW12">
        <v>70583.344919999989</v>
      </c>
      <c r="AX12">
        <v>68189.78667000003</v>
      </c>
    </row>
    <row r="15" spans="1:50" x14ac:dyDescent="0.25">
      <c r="A15">
        <f>MIN(_10iter30bees10foodx50[Test 1])</f>
        <v>71630.511229166674</v>
      </c>
      <c r="B15">
        <f>MIN(_10iter30bees10foodx50[Test 2])</f>
        <v>71282.140259999971</v>
      </c>
      <c r="C15">
        <f>MIN(_10iter30bees10foodx50[Test 3])</f>
        <v>67979.156784999985</v>
      </c>
      <c r="D15">
        <f>MIN(_10iter30bees10foodx50[Test 4])</f>
        <v>70996.234262500046</v>
      </c>
      <c r="E15">
        <f>MIN(_10iter30bees10foodx50[Test 5])</f>
        <v>68627.884586666667</v>
      </c>
      <c r="F15">
        <f>MIN(_10iter30bees10foodx50[Test 6])</f>
        <v>67713.568986666636</v>
      </c>
      <c r="G15">
        <f>MIN(_10iter30bees10foodx50[Test 7])</f>
        <v>66467.886729166668</v>
      </c>
      <c r="H15">
        <f>MIN(_10iter30bees10foodx50[Test 8])</f>
        <v>71694.820666666681</v>
      </c>
      <c r="I15">
        <f>MIN(_10iter30bees10foodx50[Test 9])</f>
        <v>66751.19573333337</v>
      </c>
      <c r="J15">
        <f>MIN(_10iter30bees10foodx50[Test 10])</f>
        <v>68110.714098333308</v>
      </c>
      <c r="K15">
        <f>MIN(_10iter30bees10foodx50[Test 11])</f>
        <v>76839.641666666736</v>
      </c>
      <c r="L15">
        <f>MIN(_10iter30bees10foodx50[Test 12])</f>
        <v>66970.529774999959</v>
      </c>
      <c r="M15">
        <f>MIN(_10iter30bees10foodx50[Test 13])</f>
        <v>74291.439466666663</v>
      </c>
      <c r="N15">
        <f>MIN(_10iter30bees10foodx50[Test 14])</f>
        <v>69762.314973333312</v>
      </c>
      <c r="O15">
        <f>MIN(_10iter30bees10foodx50[Test 15])</f>
        <v>73064.878225833367</v>
      </c>
      <c r="P15">
        <f>MIN(_10iter30bees10foodx50[Test 16])</f>
        <v>68845.994654166672</v>
      </c>
      <c r="Q15">
        <f>MIN(_10iter30bees10foodx50[Test 17])</f>
        <v>66157.660005000012</v>
      </c>
      <c r="R15">
        <f>MIN(_10iter30bees10foodx50[Test 18])</f>
        <v>62165.331791666729</v>
      </c>
      <c r="S15">
        <f>MIN(_10iter30bees10foodx50[Test 19])</f>
        <v>68531.162499999991</v>
      </c>
      <c r="T15">
        <f>MIN(_10iter30bees10foodx50[Test 20])</f>
        <v>71143.281729166672</v>
      </c>
      <c r="U15">
        <f>MIN(_10iter30bees10foodx50[Test 21])</f>
        <v>68342.583166666678</v>
      </c>
      <c r="V15">
        <f>MIN(_10iter30bees10foodx50[Test 22])</f>
        <v>65364.990266666668</v>
      </c>
      <c r="W15">
        <f>MIN(_10iter30bees10foodx50[Test 23])</f>
        <v>68238.428916666686</v>
      </c>
      <c r="X15">
        <f>MIN(_10iter30bees10foodx50[Test 24])</f>
        <v>66003.916666666802</v>
      </c>
      <c r="Y15">
        <f>MIN(_10iter30bees10foodx50[Test 25])</f>
        <v>71120.39346666669</v>
      </c>
      <c r="Z15">
        <f>MIN(_10iter30bees10foodx50[Test 26])</f>
        <v>68273.875350000002</v>
      </c>
      <c r="AA15">
        <f>MIN(_10iter30bees10foodx50[Test 27])</f>
        <v>70925.629972499999</v>
      </c>
      <c r="AB15">
        <f>MIN(_10iter30bees10foodx50[Test 28])</f>
        <v>67634.691067499982</v>
      </c>
      <c r="AC15">
        <f>MIN(_10iter30bees10foodx50[Test 29])</f>
        <v>68538.947416666633</v>
      </c>
      <c r="AD15">
        <f>MIN(_10iter30bees10foodx50[Test 30])</f>
        <v>67249.692706666698</v>
      </c>
      <c r="AE15">
        <f>MIN(_10iter30bees10foodx50[Test 31])</f>
        <v>68521.293479166678</v>
      </c>
      <c r="AF15">
        <f>MIN(_10iter30bees10foodx50[Test 32])</f>
        <v>67694.443660000019</v>
      </c>
      <c r="AG15">
        <f>MIN(_10iter30bees10foodx50[Test 33])</f>
        <v>69761.036166666687</v>
      </c>
      <c r="AH15">
        <f>MIN(_10iter30bees10foodx50[Test 34])</f>
        <v>69484.266826666644</v>
      </c>
      <c r="AI15">
        <f>MIN(_10iter30bees10foodx50[Test 35])</f>
        <v>70893.471214166668</v>
      </c>
      <c r="AJ15">
        <f>MIN(_10iter30bees10foodx50[Test 36])</f>
        <v>65840.772791666648</v>
      </c>
      <c r="AK15">
        <f>MIN(_10iter30bees10foodx50[Test 37])</f>
        <v>67975.337259999971</v>
      </c>
      <c r="AL15">
        <f>MIN(_10iter30bees10foodx50[Test 38])</f>
        <v>67309.29482000001</v>
      </c>
      <c r="AM15">
        <f>MIN(_10iter30bees10foodx50[Test 39])</f>
        <v>69802.577666666679</v>
      </c>
      <c r="AN15">
        <f>MIN(_10iter30bees10foodx50[Test 40])</f>
        <v>66065.666666666788</v>
      </c>
      <c r="AO15">
        <f>MIN(_10iter30bees10foodx50[Test 41])</f>
        <v>64758.783413333316</v>
      </c>
      <c r="AP15">
        <f>MIN(_10iter30bees10foodx50[Test 42])</f>
        <v>68910.062636666655</v>
      </c>
      <c r="AQ15">
        <f>MIN(_10iter30bees10foodx50[Test 43])</f>
        <v>68604.889229166685</v>
      </c>
      <c r="AR15">
        <f>MIN(_10iter30bees10foodx50[Test 44])</f>
        <v>66133.884619166667</v>
      </c>
      <c r="AS15">
        <f>MIN(_10iter30bees10foodx50[Test 45])</f>
        <v>67812.775986666675</v>
      </c>
      <c r="AT15">
        <f>MIN(_10iter30bees10foodx50[Test 46])</f>
        <v>68645.192666666699</v>
      </c>
      <c r="AU15">
        <f>MIN(_10iter30bees10foodx50[Test 47])</f>
        <v>66215.735311666649</v>
      </c>
      <c r="AV15">
        <f>MIN(_10iter30bees10foodx50[Test 48])</f>
        <v>69872.020604166653</v>
      </c>
      <c r="AW15">
        <f>MIN(_10iter30bees10foodx50[Test 49])</f>
        <v>70583.344919999989</v>
      </c>
      <c r="AX15">
        <f>MIN(_10iter30bees10foodx50[Test 50])</f>
        <v>68189.78667000003</v>
      </c>
    </row>
    <row r="17" spans="1:4" x14ac:dyDescent="0.25">
      <c r="A17">
        <f>STDEV(A15:AX15)</f>
        <v>2513.8645097045865</v>
      </c>
      <c r="B17">
        <f>AVERAGE(A15:AX15)</f>
        <v>68675.88267461666</v>
      </c>
      <c r="D17">
        <f>MIN(A15:AX15)</f>
        <v>62165.331791666729</v>
      </c>
    </row>
    <row r="19" spans="1:4" x14ac:dyDescent="0.25">
      <c r="A19">
        <f>A17/B17</f>
        <v>3.6604764464625336E-2</v>
      </c>
    </row>
    <row r="27" spans="1:4" x14ac:dyDescent="0.25">
      <c r="A27" t="s">
        <v>83</v>
      </c>
    </row>
    <row r="28" spans="1:4" x14ac:dyDescent="0.25">
      <c r="A28" t="s">
        <v>84</v>
      </c>
    </row>
    <row r="29" spans="1:4" x14ac:dyDescent="0.25">
      <c r="A29" t="s">
        <v>85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N A A B Q S w M E F A A C A A g A x H A v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M R w L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c C 9 a Y a I h C L k K A A B M A w E A E w A c A E Z v c m 1 1 b G F z L 1 N l Y 3 R p b 2 4 x L m 0 g o h g A K K A U A A A A A A A A A A A A A A A A A A A A A A A A A A A A 7 Z 3 N c h v H F Y X 3 q t I 7 o O A N V Y V i c X o a + r G L C 1 t y K i v H M Z k s Y n o B k W M b F Q D D w o 9 p W q W N N 3 m I P I Z X q c r O 4 X s F J I i 5 3 z T 6 W q I F o l L h 8 c a j b l G N 2 z j f m b 5 H M / a s O p 0 P 6 0 n n a P X v 4 p P H j x 4 / m n 0 / m F Z n n Y + 6 4 e B 1 V c 3 C w X B e T Y v + t 3 V 9 9 m P / o N s 5 7 I y q + e N H n e U / V / + a / v r L 2 d X P 9 X L w 5 e y H / V f 1 6 W J c T e Z 7 f x i O q v 2 X 9 W S + / M V s r / v 5 x y d H 8 8 X Z c H B y N B w v R o N 5 P T 3 5 q p o t R v P Z S X a V / d P Z D 9 0 n v a 9 f V a P h + H r m s N v r 9 j o v 6 9 F i P J k d 9 g 9 6 n c 8 n p / X Z c P L d Y R G u f / n n R T 2 v j u a X o + r Q L v e / q C f V N 0 9 6 q 0 / 7 U f d v 4 2 E 1 W R Z a d + a X 5 9 e V H A 9 e L 3 / X 8 X Q w m X 1 b T 8 e r P / / 4 8 r y a 7 T W 1 9 d 6 8 6 a 4 m i u V H W P 5 g 1 Z l X P 8 7 f 9 j r r 8 e C M l 8 5 4 d M b 7 z v h T Z / y Z M / 7 c G X / h j B c H 3 o R X c e G V X H g 1 F 1 7 R h V d 1 4 Z V d e H U X X u G F V 3 n w K g / u d + 1 V H r z K g 1 d 5 8 C o P X u X B q z x 4 l Q e v 8 t K r v P Q q L 1 2 Z e 5 W X X u W l V 3 n p V V 5 6 l Z d e 5 a V X e f Q q j 1 7 l 0 a s 8 u o R 7 l U e v 8 u h V H r 3 K o 1 d 5 9 C r v t y t / a 8 b 4 x e C 7 q 5 9 / / e X i 7 8 N O 3 T m v z y 4 u r / 4 9 + 6 m e X I 6 X v / p p W C 9 9 0 + z y y 2 k 9 X j r s H 6 v B W T W d 7 a W 2 2 u t 8 f f s 7 P h 2 N j k 4 H o 8 F 0 d j i f L l p G P G h + 5 G I w n d d X / / z P P 2 y B r 6 r z 0 e C 0 + u t g t K j 2 3 u / D 9 b r 7 1 3 e I b u / 2 Z 6 f r P + R 4 W W n v T f e 4 m s 0 7 1 9 / v 6 i o 0 V 2 V z F Z u r f n P 1 t L l 6 1 n 3 7 2 x + / c D 9 / t t j 3 + s D P m + V f N F c 3 Z n 1 7 a Q U V V l F h J R V W U 2 F F F V b V j Z X e X t p i h a 0 W b L W A 7 b P V g q 0 W b L V g q w V b L d h q w V Y L t t r S l N 6 x y + F O u 1 z s Q h f r q w f 4 Z T W X t l q J L b T V S l u t t N V K W 6 2 0 1 U p b r b T V o q 0 W b b V o q 0 V 8 Y 7 Z a t N W i r R Z t t W i r R V u t 3 x Y i / a 1 4 x 7 n R 0 + 3 1 M b J R 2 4 0 J T x b j 1 9 X 0 x p 8 b 8 W U n S m 8 i e h N 9 b + K p N / H M m 3 j u T b z w J u w 4 u T H j 1 l 6 4 x R d u 9 Y V b f u H W X 7 g b U L g 7 U L h b U L h 7 E N w 9 C P 7 3 7 + 5 B c P c g u H s Q 3 D 0 I 7 h 4 E d w + C u w f B 3 Y P S 3 Y P S 3 Y P S h 8 D d g 9 L d g 9 L d g 9 L d g 9 L d g 9 L d g 9 L d g + j u Q X T 3 I L p 7 E H 0 n c P c g u n s Q 3 T 2 I 7 h 5 E d w + i u w f 9 d A / e P n n 8 a D h x 3 L W d Q R Q 3 6 U C x S g c O 7 i u D y K 6 i D E I Z h D I I Z R D K I H a T Q d w p E 0 g i h 3 d 0 e W a d c E s Y J D w R N g j n g 9 n B 3 2 B p d D E a F 7 2 K 9 k R H o g n R d 2 g 1 d B c a C j 2 E t k G n o D n Q D 2 g B p J 6 g k 2 3 i T I I J L T k l m q S R A J I 5 Y k a y C B P 5 I T K k h G C Q B c q f i q f I q W t K 2 d S 7 v d Q s G w u 9 T 3 h 2 t 3 b 0 v e I z N a d q T t W c q j l V c 3 q H 5 j T s p D n N r q L m V M 2 p m l M 1 p 2 p O / 0 / / g n w X Z / y m + v Y J v z 2 8 + Q 2 2 T / f t 4 c 1 v r 3 2 y b w 9 v f n P t U 3 1 7 e P N b S 0 7 0 y b h T Z 8 a a k 7 N 8 M u 6 U m v H l 5 B S f j D v V Z k w 5 O b 8 n 3 5 N T b 8 a R k 5 N 7 M u 7 U m 7 H j 5 M y e j D v 1 Z r w 4 O a 0 n 4 0 6 9 G S N O z u n J u C d k p 9 6 M C S f n 8 2 T c q T f j w M n J P B l 3 6 s 3 Y b 3 I m T 8 a d e j P e m 5 z G k 3 G n 3 o z x J u f w Z N y p N + O 6 y Q l 8 e 4 m g H v x Y g w / W g T e I B s T g F q i C T g A J B o E d S A N c 4 A k I g R q A A j a A A w i A 6 K F z S B t q h o C h W c g U y m z E 6 D 3 4 E X 7 X g x + K 1 l q 3 Y k V r i t a y M 4 r W H n S 0 F r L P f Y S d P P c R F K 0 p W l O 0 p m j N m 1 C 0 d p / R m p 7 7 w L W e + z C y C B P 5 I T K k h G C Q B c q f i q f I q W t K 2 d S r 5 z 7 U n K o 5 V X O q 5 v T B N a e / 9 V J C 2 M l L C U H N q Z p T N a d q T t W c q j l V c 6 r m V M 2 p m l N 3 R s 2 p m l M 1 p w + 0 O S 1 v / z Z z 1 T z e V 3 O a X U X N q Z p T N a d q T t W c 6 q U E v Z S Q H 9 d L C c n J P R n X S w n J C T 0 Z 1 0 s J y U k 8 G d d L C W Z X 5 l A w J f g Q r A d u A 4 O B p 8 B G 4 B w w C / g D L A E u A P D B O v A G 0 Y A Y 3 A J V 0 A k g w S C w A 2 m A C z w B I V A D U M A G c A A B E D 1 0 D m l D z R A w N A u Z Q p m N G P V S Q v s m r G h N 0 V p u R t G a o r X W b f 1 D o r X 0 p Y T + T q K 1 7 C q K 1 h S t K V p T t G Y T i t Y U r S l a U 7 S 2 O a 5 o L T m j K 1 r L j i t a W / u d W Z y 5 m h m Z e Z f Z l T k U T A k + B O u B 2 8 B g 4 C m w E T g H z A L + A E u A C w B 8 s A 6 8 Q T Q g B r d A F X Q C S D A I 7 E A a 4 A J P Q A j U A B S w A R x A A E Q P n U P a U D M E D M 1 C p l B m I 0 Z F a + 2 b s K I 1 R W u 5 G U V r i t Z a t / V t R m t x J 9 F a d h V F a 4 r W F K 0 p W r M J R W u K 1 h S t K V r b H F e 0 l p z R F a 1 l x x W t r f 3 O L M 5 c z Y z M v M v s y h w K p g Q f g v X A b W A w 8 B T Y C J w D Z g F / g C X A B Q A + W A f e I B o Q g 1 u g C j o B J B g E d i A N c I E n I A R q A A r Y A A 4 g A K K H z i F t q B k C h m Y h U y i z E a O i t f Z N W N G a o r X c j K I 1 R W u t 2 / o 2 o 7 X V f 0 G o v O d o L b u K o j V F a 4 r W F K 3 Z h K I 1 R W u K 1 h S t b Y 4 r W k v O 6 I r W s u O K 1 t Z + Z x Z n r m Z G Z t 5 l d m U O B V O C D 8 F 6 4 D Y w G H g K b A T O A b O A P 8 A S 4 A I A H 6 w D b x A N i M E t U A W d A B I M A j u Q B r j A E x A C N Q A F b A A H E A D R Q + e Q N t Q M A U O z k C m U 2 Y h R 0 V r 7 J q x o T d F a b k b R m q K 1 1 m 1 9 + 9 F a 3 E m 0 F h W t K V p T t K Z o z Z t Q t K Z o T d G a o r X N c U V r y R l d 0 V p 2 X N H a 2 u / M 4 s z V z M j M u 8 y u z K F g S v A h W A / c B g Y D T 4 G N w D l g F v A H W A J c A O C D d e A N o g E x u A W q o B N A g k F g B 9 I A F 3 g C Q q A G o I A N 4 A A C I H r o H N K G m i F g a B Y y h T I b M S p a a 9 + E F a 0 p W s v N K F p T t N a 6 r W 8 z W i v x P F n 5 Q d H a y 4 9 P / j J b t m E n 5 4 O L a n T y q r 6 Y j O r B 2 f r / Y Z A s o V x N u Z p y N e V q N q F c T b m a c j X l a p v j y t W S A 7 p y t e y 4 c r W 1 3 5 n F m a u Z k Z l 3 m V 2 Z Q 8 G U 4 E O w H r g N D A a e A h u B c 8 A s 4 A + w B L g A w A f r w B t E A 2 J w C 1 R B J 4 A E g 8 A O p A E u 8 A S E Q A 1 A A R v A A Q R A 9 N A 5 p A 0 1 Q 8 D Q L G Q K Z T Z i V K 7 W v g k r V 1 O u l p t R r q Z c r X V b 3 / 4 j a / 0 t P L L 2 y h 5 Z q 8 b L j z X t n 3 z 2 p + A + v 9 b X 8 2 v K 2 Z S z K W f z J p S z 3 W f O 9 v t b v n d 2 f G a d c E s Y J D w R N g j n g 9 n B 3 2 B p d D E a F 7 2 K 9 k R H o g n R d 2 g 1 d B c a C j 2 E t k G n o D n Q D 2 g B p J 6 g k 2 3 i T I I J L T k l m q S R A J I 5 Y k a y C B P 5 I T K k h G C Q B c q f i q f I q W t K 2 d S 7 v W Q 4 2 z L + r w T E 6 l T V q a p T V a e q T p V e m + t U i y 0 8 A X L H T r X Q E y H q V N W p q l P 1 J t S p q l N V p 6 p O V Z 2 q O l V 1 q u p U 1 a m q U 1 2 3 j X H 3 n W p U p 6 p O V Z 2 q O l V 1 q r v t V P X u Q j K s d x f 0 7 k J 6 f E / G 9 e 5 C c k x P x v X u Q n I c 3 1 4 8 q H c X 1 u C D d e A N o g E x u A W q o B N A g k F g B 9 I A F 3 g C Q q A G o I A N 4 A A C I H r o H N K G m i F g a B Y y h T I b M e r d h f Z N W D m b c r b c j H I 2 5 W y t 2 / q H 5 G z 5 d x d W o V d / 9 z l b X z l b b l w 5 m 3 I 2 5 W z O h H K 2 L e R s e i I E 1 3 o i x M g i T O S H y J A S g k E W K H 8 q n i K n r i l l U 6 + e C F G n q k 5 V n a o 6 1 Q f X q R b d T / 4 L U E s B A i 0 A F A A C A A g A x H A v W t o u 8 g G l A A A A 9 g A A A B I A A A A A A A A A A A A A A A A A A A A A A E N v b m Z p Z y 9 Q Y W N r Y W d l L n h t b F B L A Q I t A B Q A A g A I A M R w L 1 o P y u m r p A A A A O k A A A A T A A A A A A A A A A A A A A A A A P E A A A B b Q 2 9 u d G V u d F 9 U e X B l c 1 0 u e G 1 s U E s B A i 0 A F A A C A A g A x H A v W m G i I Q i 5 C g A A T A M B A B M A A A A A A A A A A A A A A A A A 4 g E A A E Z v c m 1 1 b G F z L 1 N l Y 3 R p b 2 4 x L m 1 Q S w U G A A A A A A M A A w D C A A A A 6 A w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4 E C A A A A A A B t g Q I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I w a X R l c j E 1 Z m 9 v Z H g 1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j M G R l M 2 M 1 L W M z M z M t N D U x N y 0 5 N z V m L T Q 3 Z j R m Y j d k O T Y z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Y m V l c z I w a X R l c j E 1 Z m 9 v Z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F Q x O T o 0 O D o w N C 4 0 M j U 1 N T M x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1 R l c 3 Q g M S Z x d W 9 0 O y w m c X V v d D t U Z X N 0 I D I m c X V v d D s s J n F 1 b 3 Q 7 V G V z d C A z J n F 1 b 3 Q 7 L C Z x d W 9 0 O 1 R l c 3 Q g N C Z x d W 9 0 O y w m c X V v d D t U Z X N 0 I D U m c X V v d D s s J n F 1 b 3 Q 7 V G V z d C A 2 J n F 1 b 3 Q 7 L C Z x d W 9 0 O 1 R l c 3 Q g N y Z x d W 9 0 O y w m c X V v d D t U Z X N 0 I D g m c X V v d D s s J n F 1 b 3 Q 7 V G V z d C A 5 J n F 1 b 3 Q 7 L C Z x d W 9 0 O 1 R l c 3 Q g M T A m c X V v d D s s J n F 1 b 3 Q 7 V G V z d C A x M S Z x d W 9 0 O y w m c X V v d D t U Z X N 0 I D E y J n F 1 b 3 Q 7 L C Z x d W 9 0 O 1 R l c 3 Q g M T M m c X V v d D s s J n F 1 b 3 Q 7 V G V z d C A x N C Z x d W 9 0 O y w m c X V v d D t U Z X N 0 I D E 1 J n F 1 b 3 Q 7 L C Z x d W 9 0 O 1 R l c 3 Q g M T Y m c X V v d D s s J n F 1 b 3 Q 7 V G V z d C A x N y Z x d W 9 0 O y w m c X V v d D t U Z X N 0 I D E 4 J n F 1 b 3 Q 7 L C Z x d W 9 0 O 1 R l c 3 Q g M T k m c X V v d D s s J n F 1 b 3 Q 7 V G V z d C A y M C Z x d W 9 0 O y w m c X V v d D t U Z X N 0 I D I x J n F 1 b 3 Q 7 L C Z x d W 9 0 O 1 R l c 3 Q g M j I m c X V v d D s s J n F 1 b 3 Q 7 V G V z d C A y M y Z x d W 9 0 O y w m c X V v d D t U Z X N 0 I D I 0 J n F 1 b 3 Q 7 L C Z x d W 9 0 O 1 R l c 3 Q g M j U m c X V v d D s s J n F 1 b 3 Q 7 V G V z d C A y N i Z x d W 9 0 O y w m c X V v d D t U Z X N 0 I D I 3 J n F 1 b 3 Q 7 L C Z x d W 9 0 O 1 R l c 3 Q g M j g m c X V v d D s s J n F 1 b 3 Q 7 V G V z d C A y O S Z x d W 9 0 O y w m c X V v d D t U Z X N 0 I D M w J n F 1 b 3 Q 7 L C Z x d W 9 0 O 1 R l c 3 Q g M z E m c X V v d D s s J n F 1 b 3 Q 7 V G V z d C A z M i Z x d W 9 0 O y w m c X V v d D t U Z X N 0 I D M z J n F 1 b 3 Q 7 L C Z x d W 9 0 O 1 R l c 3 Q g M z Q m c X V v d D s s J n F 1 b 3 Q 7 V G V z d C A z N S Z x d W 9 0 O y w m c X V v d D t U Z X N 0 I D M 2 J n F 1 b 3 Q 7 L C Z x d W 9 0 O 1 R l c 3 Q g M z c m c X V v d D s s J n F 1 b 3 Q 7 V G V z d C A z O C Z x d W 9 0 O y w m c X V v d D t U Z X N 0 I D M 5 J n F 1 b 3 Q 7 L C Z x d W 9 0 O 1 R l c 3 Q g N D A m c X V v d D s s J n F 1 b 3 Q 7 V G V z d C A 0 M S Z x d W 9 0 O y w m c X V v d D t U Z X N 0 I D Q y J n F 1 b 3 Q 7 L C Z x d W 9 0 O 1 R l c 3 Q g N D M m c X V v d D s s J n F 1 b 3 Q 7 V G V z d C A 0 N C Z x d W 9 0 O y w m c X V v d D t U Z X N 0 I D Q 1 J n F 1 b 3 Q 7 L C Z x d W 9 0 O 1 R l c 3 Q g N D Y m c X V v d D s s J n F 1 b 3 Q 7 V G V z d C A 0 N y Z x d W 9 0 O y w m c X V v d D t U Z X N 0 I D Q 4 J n F 1 b 3 Q 7 L C Z x d W 9 0 O 1 R l c 3 Q g N D k m c X V v d D s s J n F 1 b 3 Q 7 V G V z d C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G J l Z X M y M G l 0 Z X I x N W Z v b 2 R 4 N T A v Q X V 0 b 1 J l b W 9 2 Z W R D b 2 x 1 b W 5 z M S 5 7 V G V z d C A x L D B 9 J n F 1 b 3 Q 7 L C Z x d W 9 0 O 1 N l Y 3 R p b 2 4 x L z I w Y m V l c z I w a X R l c j E 1 Z m 9 v Z H g 1 M C 9 B d X R v U m V t b 3 Z l Z E N v b H V t b n M x L n t U Z X N 0 I D I s M X 0 m c X V v d D s s J n F 1 b 3 Q 7 U 2 V j d G l v b j E v M j B i Z W V z M j B p d G V y M T V m b 2 9 k e D U w L 0 F 1 d G 9 S Z W 1 v d m V k Q 2 9 s d W 1 u c z E u e 1 R l c 3 Q g M y w y f S Z x d W 9 0 O y w m c X V v d D t T Z W N 0 a W 9 u M S 8 y M G J l Z X M y M G l 0 Z X I x N W Z v b 2 R 4 N T A v Q X V 0 b 1 J l b W 9 2 Z W R D b 2 x 1 b W 5 z M S 5 7 V G V z d C A 0 L D N 9 J n F 1 b 3 Q 7 L C Z x d W 9 0 O 1 N l Y 3 R p b 2 4 x L z I w Y m V l c z I w a X R l c j E 1 Z m 9 v Z H g 1 M C 9 B d X R v U m V t b 3 Z l Z E N v b H V t b n M x L n t U Z X N 0 I D U s N H 0 m c X V v d D s s J n F 1 b 3 Q 7 U 2 V j d G l v b j E v M j B i Z W V z M j B p d G V y M T V m b 2 9 k e D U w L 0 F 1 d G 9 S Z W 1 v d m V k Q 2 9 s d W 1 u c z E u e 1 R l c 3 Q g N i w 1 f S Z x d W 9 0 O y w m c X V v d D t T Z W N 0 a W 9 u M S 8 y M G J l Z X M y M G l 0 Z X I x N W Z v b 2 R 4 N T A v Q X V 0 b 1 J l b W 9 2 Z W R D b 2 x 1 b W 5 z M S 5 7 V G V z d C A 3 L D Z 9 J n F 1 b 3 Q 7 L C Z x d W 9 0 O 1 N l Y 3 R p b 2 4 x L z I w Y m V l c z I w a X R l c j E 1 Z m 9 v Z H g 1 M C 9 B d X R v U m V t b 3 Z l Z E N v b H V t b n M x L n t U Z X N 0 I D g s N 3 0 m c X V v d D s s J n F 1 b 3 Q 7 U 2 V j d G l v b j E v M j B i Z W V z M j B p d G V y M T V m b 2 9 k e D U w L 0 F 1 d G 9 S Z W 1 v d m V k Q 2 9 s d W 1 u c z E u e 1 R l c 3 Q g O S w 4 f S Z x d W 9 0 O y w m c X V v d D t T Z W N 0 a W 9 u M S 8 y M G J l Z X M y M G l 0 Z X I x N W Z v b 2 R 4 N T A v Q X V 0 b 1 J l b W 9 2 Z W R D b 2 x 1 b W 5 z M S 5 7 V G V z d C A x M C w 5 f S Z x d W 9 0 O y w m c X V v d D t T Z W N 0 a W 9 u M S 8 y M G J l Z X M y M G l 0 Z X I x N W Z v b 2 R 4 N T A v Q X V 0 b 1 J l b W 9 2 Z W R D b 2 x 1 b W 5 z M S 5 7 V G V z d C A x M S w x M H 0 m c X V v d D s s J n F 1 b 3 Q 7 U 2 V j d G l v b j E v M j B i Z W V z M j B p d G V y M T V m b 2 9 k e D U w L 0 F 1 d G 9 S Z W 1 v d m V k Q 2 9 s d W 1 u c z E u e 1 R l c 3 Q g M T I s M T F 9 J n F 1 b 3 Q 7 L C Z x d W 9 0 O 1 N l Y 3 R p b 2 4 x L z I w Y m V l c z I w a X R l c j E 1 Z m 9 v Z H g 1 M C 9 B d X R v U m V t b 3 Z l Z E N v b H V t b n M x L n t U Z X N 0 I D E z L D E y f S Z x d W 9 0 O y w m c X V v d D t T Z W N 0 a W 9 u M S 8 y M G J l Z X M y M G l 0 Z X I x N W Z v b 2 R 4 N T A v Q X V 0 b 1 J l b W 9 2 Z W R D b 2 x 1 b W 5 z M S 5 7 V G V z d C A x N C w x M 3 0 m c X V v d D s s J n F 1 b 3 Q 7 U 2 V j d G l v b j E v M j B i Z W V z M j B p d G V y M T V m b 2 9 k e D U w L 0 F 1 d G 9 S Z W 1 v d m V k Q 2 9 s d W 1 u c z E u e 1 R l c 3 Q g M T U s M T R 9 J n F 1 b 3 Q 7 L C Z x d W 9 0 O 1 N l Y 3 R p b 2 4 x L z I w Y m V l c z I w a X R l c j E 1 Z m 9 v Z H g 1 M C 9 B d X R v U m V t b 3 Z l Z E N v b H V t b n M x L n t U Z X N 0 I D E 2 L D E 1 f S Z x d W 9 0 O y w m c X V v d D t T Z W N 0 a W 9 u M S 8 y M G J l Z X M y M G l 0 Z X I x N W Z v b 2 R 4 N T A v Q X V 0 b 1 J l b W 9 2 Z W R D b 2 x 1 b W 5 z M S 5 7 V G V z d C A x N y w x N n 0 m c X V v d D s s J n F 1 b 3 Q 7 U 2 V j d G l v b j E v M j B i Z W V z M j B p d G V y M T V m b 2 9 k e D U w L 0 F 1 d G 9 S Z W 1 v d m V k Q 2 9 s d W 1 u c z E u e 1 R l c 3 Q g M T g s M T d 9 J n F 1 b 3 Q 7 L C Z x d W 9 0 O 1 N l Y 3 R p b 2 4 x L z I w Y m V l c z I w a X R l c j E 1 Z m 9 v Z H g 1 M C 9 B d X R v U m V t b 3 Z l Z E N v b H V t b n M x L n t U Z X N 0 I D E 5 L D E 4 f S Z x d W 9 0 O y w m c X V v d D t T Z W N 0 a W 9 u M S 8 y M G J l Z X M y M G l 0 Z X I x N W Z v b 2 R 4 N T A v Q X V 0 b 1 J l b W 9 2 Z W R D b 2 x 1 b W 5 z M S 5 7 V G V z d C A y M C w x O X 0 m c X V v d D s s J n F 1 b 3 Q 7 U 2 V j d G l v b j E v M j B i Z W V z M j B p d G V y M T V m b 2 9 k e D U w L 0 F 1 d G 9 S Z W 1 v d m V k Q 2 9 s d W 1 u c z E u e 1 R l c 3 Q g M j E s M j B 9 J n F 1 b 3 Q 7 L C Z x d W 9 0 O 1 N l Y 3 R p b 2 4 x L z I w Y m V l c z I w a X R l c j E 1 Z m 9 v Z H g 1 M C 9 B d X R v U m V t b 3 Z l Z E N v b H V t b n M x L n t U Z X N 0 I D I y L D I x f S Z x d W 9 0 O y w m c X V v d D t T Z W N 0 a W 9 u M S 8 y M G J l Z X M y M G l 0 Z X I x N W Z v b 2 R 4 N T A v Q X V 0 b 1 J l b W 9 2 Z W R D b 2 x 1 b W 5 z M S 5 7 V G V z d C A y M y w y M n 0 m c X V v d D s s J n F 1 b 3 Q 7 U 2 V j d G l v b j E v M j B i Z W V z M j B p d G V y M T V m b 2 9 k e D U w L 0 F 1 d G 9 S Z W 1 v d m V k Q 2 9 s d W 1 u c z E u e 1 R l c 3 Q g M j Q s M j N 9 J n F 1 b 3 Q 7 L C Z x d W 9 0 O 1 N l Y 3 R p b 2 4 x L z I w Y m V l c z I w a X R l c j E 1 Z m 9 v Z H g 1 M C 9 B d X R v U m V t b 3 Z l Z E N v b H V t b n M x L n t U Z X N 0 I D I 1 L D I 0 f S Z x d W 9 0 O y w m c X V v d D t T Z W N 0 a W 9 u M S 8 y M G J l Z X M y M G l 0 Z X I x N W Z v b 2 R 4 N T A v Q X V 0 b 1 J l b W 9 2 Z W R D b 2 x 1 b W 5 z M S 5 7 V G V z d C A y N i w y N X 0 m c X V v d D s s J n F 1 b 3 Q 7 U 2 V j d G l v b j E v M j B i Z W V z M j B p d G V y M T V m b 2 9 k e D U w L 0 F 1 d G 9 S Z W 1 v d m V k Q 2 9 s d W 1 u c z E u e 1 R l c 3 Q g M j c s M j Z 9 J n F 1 b 3 Q 7 L C Z x d W 9 0 O 1 N l Y 3 R p b 2 4 x L z I w Y m V l c z I w a X R l c j E 1 Z m 9 v Z H g 1 M C 9 B d X R v U m V t b 3 Z l Z E N v b H V t b n M x L n t U Z X N 0 I D I 4 L D I 3 f S Z x d W 9 0 O y w m c X V v d D t T Z W N 0 a W 9 u M S 8 y M G J l Z X M y M G l 0 Z X I x N W Z v b 2 R 4 N T A v Q X V 0 b 1 J l b W 9 2 Z W R D b 2 x 1 b W 5 z M S 5 7 V G V z d C A y O S w y O H 0 m c X V v d D s s J n F 1 b 3 Q 7 U 2 V j d G l v b j E v M j B i Z W V z M j B p d G V y M T V m b 2 9 k e D U w L 0 F 1 d G 9 S Z W 1 v d m V k Q 2 9 s d W 1 u c z E u e 1 R l c 3 Q g M z A s M j l 9 J n F 1 b 3 Q 7 L C Z x d W 9 0 O 1 N l Y 3 R p b 2 4 x L z I w Y m V l c z I w a X R l c j E 1 Z m 9 v Z H g 1 M C 9 B d X R v U m V t b 3 Z l Z E N v b H V t b n M x L n t U Z X N 0 I D M x L D M w f S Z x d W 9 0 O y w m c X V v d D t T Z W N 0 a W 9 u M S 8 y M G J l Z X M y M G l 0 Z X I x N W Z v b 2 R 4 N T A v Q X V 0 b 1 J l b W 9 2 Z W R D b 2 x 1 b W 5 z M S 5 7 V G V z d C A z M i w z M X 0 m c X V v d D s s J n F 1 b 3 Q 7 U 2 V j d G l v b j E v M j B i Z W V z M j B p d G V y M T V m b 2 9 k e D U w L 0 F 1 d G 9 S Z W 1 v d m V k Q 2 9 s d W 1 u c z E u e 1 R l c 3 Q g M z M s M z J 9 J n F 1 b 3 Q 7 L C Z x d W 9 0 O 1 N l Y 3 R p b 2 4 x L z I w Y m V l c z I w a X R l c j E 1 Z m 9 v Z H g 1 M C 9 B d X R v U m V t b 3 Z l Z E N v b H V t b n M x L n t U Z X N 0 I D M 0 L D M z f S Z x d W 9 0 O y w m c X V v d D t T Z W N 0 a W 9 u M S 8 y M G J l Z X M y M G l 0 Z X I x N W Z v b 2 R 4 N T A v Q X V 0 b 1 J l b W 9 2 Z W R D b 2 x 1 b W 5 z M S 5 7 V G V z d C A z N S w z N H 0 m c X V v d D s s J n F 1 b 3 Q 7 U 2 V j d G l v b j E v M j B i Z W V z M j B p d G V y M T V m b 2 9 k e D U w L 0 F 1 d G 9 S Z W 1 v d m V k Q 2 9 s d W 1 u c z E u e 1 R l c 3 Q g M z Y s M z V 9 J n F 1 b 3 Q 7 L C Z x d W 9 0 O 1 N l Y 3 R p b 2 4 x L z I w Y m V l c z I w a X R l c j E 1 Z m 9 v Z H g 1 M C 9 B d X R v U m V t b 3 Z l Z E N v b H V t b n M x L n t U Z X N 0 I D M 3 L D M 2 f S Z x d W 9 0 O y w m c X V v d D t T Z W N 0 a W 9 u M S 8 y M G J l Z X M y M G l 0 Z X I x N W Z v b 2 R 4 N T A v Q X V 0 b 1 J l b W 9 2 Z W R D b 2 x 1 b W 5 z M S 5 7 V G V z d C A z O C w z N 3 0 m c X V v d D s s J n F 1 b 3 Q 7 U 2 V j d G l v b j E v M j B i Z W V z M j B p d G V y M T V m b 2 9 k e D U w L 0 F 1 d G 9 S Z W 1 v d m V k Q 2 9 s d W 1 u c z E u e 1 R l c 3 Q g M z k s M z h 9 J n F 1 b 3 Q 7 L C Z x d W 9 0 O 1 N l Y 3 R p b 2 4 x L z I w Y m V l c z I w a X R l c j E 1 Z m 9 v Z H g 1 M C 9 B d X R v U m V t b 3 Z l Z E N v b H V t b n M x L n t U Z X N 0 I D Q w L D M 5 f S Z x d W 9 0 O y w m c X V v d D t T Z W N 0 a W 9 u M S 8 y M G J l Z X M y M G l 0 Z X I x N W Z v b 2 R 4 N T A v Q X V 0 b 1 J l b W 9 2 Z W R D b 2 x 1 b W 5 z M S 5 7 V G V z d C A 0 M S w 0 M H 0 m c X V v d D s s J n F 1 b 3 Q 7 U 2 V j d G l v b j E v M j B i Z W V z M j B p d G V y M T V m b 2 9 k e D U w L 0 F 1 d G 9 S Z W 1 v d m V k Q 2 9 s d W 1 u c z E u e 1 R l c 3 Q g N D I s N D F 9 J n F 1 b 3 Q 7 L C Z x d W 9 0 O 1 N l Y 3 R p b 2 4 x L z I w Y m V l c z I w a X R l c j E 1 Z m 9 v Z H g 1 M C 9 B d X R v U m V t b 3 Z l Z E N v b H V t b n M x L n t U Z X N 0 I D Q z L D Q y f S Z x d W 9 0 O y w m c X V v d D t T Z W N 0 a W 9 u M S 8 y M G J l Z X M y M G l 0 Z X I x N W Z v b 2 R 4 N T A v Q X V 0 b 1 J l b W 9 2 Z W R D b 2 x 1 b W 5 z M S 5 7 V G V z d C A 0 N C w 0 M 3 0 m c X V v d D s s J n F 1 b 3 Q 7 U 2 V j d G l v b j E v M j B i Z W V z M j B p d G V y M T V m b 2 9 k e D U w L 0 F 1 d G 9 S Z W 1 v d m V k Q 2 9 s d W 1 u c z E u e 1 R l c 3 Q g N D U s N D R 9 J n F 1 b 3 Q 7 L C Z x d W 9 0 O 1 N l Y 3 R p b 2 4 x L z I w Y m V l c z I w a X R l c j E 1 Z m 9 v Z H g 1 M C 9 B d X R v U m V t b 3 Z l Z E N v b H V t b n M x L n t U Z X N 0 I D Q 2 L D Q 1 f S Z x d W 9 0 O y w m c X V v d D t T Z W N 0 a W 9 u M S 8 y M G J l Z X M y M G l 0 Z X I x N W Z v b 2 R 4 N T A v Q X V 0 b 1 J l b W 9 2 Z W R D b 2 x 1 b W 5 z M S 5 7 V G V z d C A 0 N y w 0 N n 0 m c X V v d D s s J n F 1 b 3 Q 7 U 2 V j d G l v b j E v M j B i Z W V z M j B p d G V y M T V m b 2 9 k e D U w L 0 F 1 d G 9 S Z W 1 v d m V k Q 2 9 s d W 1 u c z E u e 1 R l c 3 Q g N D g s N D d 9 J n F 1 b 3 Q 7 L C Z x d W 9 0 O 1 N l Y 3 R p b 2 4 x L z I w Y m V l c z I w a X R l c j E 1 Z m 9 v Z H g 1 M C 9 B d X R v U m V t b 3 Z l Z E N v b H V t b n M x L n t U Z X N 0 I D Q 5 L D Q 4 f S Z x d W 9 0 O y w m c X V v d D t T Z W N 0 a W 9 u M S 8 y M G J l Z X M y M G l 0 Z X I x N W Z v b 2 R 4 N T A v Q X V 0 b 1 J l b W 9 2 Z W R D b 2 x 1 b W 5 z M S 5 7 V G V z d C A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Y m V l c z I w a X R l c j E 1 Z m 9 v Z H g 1 M C 9 B d X R v U m V t b 3 Z l Z E N v b H V t b n M x L n t U Z X N 0 I D E s M H 0 m c X V v d D s s J n F 1 b 3 Q 7 U 2 V j d G l v b j E v M j B i Z W V z M j B p d G V y M T V m b 2 9 k e D U w L 0 F 1 d G 9 S Z W 1 v d m V k Q 2 9 s d W 1 u c z E u e 1 R l c 3 Q g M i w x f S Z x d W 9 0 O y w m c X V v d D t T Z W N 0 a W 9 u M S 8 y M G J l Z X M y M G l 0 Z X I x N W Z v b 2 R 4 N T A v Q X V 0 b 1 J l b W 9 2 Z W R D b 2 x 1 b W 5 z M S 5 7 V G V z d C A z L D J 9 J n F 1 b 3 Q 7 L C Z x d W 9 0 O 1 N l Y 3 R p b 2 4 x L z I w Y m V l c z I w a X R l c j E 1 Z m 9 v Z H g 1 M C 9 B d X R v U m V t b 3 Z l Z E N v b H V t b n M x L n t U Z X N 0 I D Q s M 3 0 m c X V v d D s s J n F 1 b 3 Q 7 U 2 V j d G l v b j E v M j B i Z W V z M j B p d G V y M T V m b 2 9 k e D U w L 0 F 1 d G 9 S Z W 1 v d m V k Q 2 9 s d W 1 u c z E u e 1 R l c 3 Q g N S w 0 f S Z x d W 9 0 O y w m c X V v d D t T Z W N 0 a W 9 u M S 8 y M G J l Z X M y M G l 0 Z X I x N W Z v b 2 R 4 N T A v Q X V 0 b 1 J l b W 9 2 Z W R D b 2 x 1 b W 5 z M S 5 7 V G V z d C A 2 L D V 9 J n F 1 b 3 Q 7 L C Z x d W 9 0 O 1 N l Y 3 R p b 2 4 x L z I w Y m V l c z I w a X R l c j E 1 Z m 9 v Z H g 1 M C 9 B d X R v U m V t b 3 Z l Z E N v b H V t b n M x L n t U Z X N 0 I D c s N n 0 m c X V v d D s s J n F 1 b 3 Q 7 U 2 V j d G l v b j E v M j B i Z W V z M j B p d G V y M T V m b 2 9 k e D U w L 0 F 1 d G 9 S Z W 1 v d m V k Q 2 9 s d W 1 u c z E u e 1 R l c 3 Q g O C w 3 f S Z x d W 9 0 O y w m c X V v d D t T Z W N 0 a W 9 u M S 8 y M G J l Z X M y M G l 0 Z X I x N W Z v b 2 R 4 N T A v Q X V 0 b 1 J l b W 9 2 Z W R D b 2 x 1 b W 5 z M S 5 7 V G V z d C A 5 L D h 9 J n F 1 b 3 Q 7 L C Z x d W 9 0 O 1 N l Y 3 R p b 2 4 x L z I w Y m V l c z I w a X R l c j E 1 Z m 9 v Z H g 1 M C 9 B d X R v U m V t b 3 Z l Z E N v b H V t b n M x L n t U Z X N 0 I D E w L D l 9 J n F 1 b 3 Q 7 L C Z x d W 9 0 O 1 N l Y 3 R p b 2 4 x L z I w Y m V l c z I w a X R l c j E 1 Z m 9 v Z H g 1 M C 9 B d X R v U m V t b 3 Z l Z E N v b H V t b n M x L n t U Z X N 0 I D E x L D E w f S Z x d W 9 0 O y w m c X V v d D t T Z W N 0 a W 9 u M S 8 y M G J l Z X M y M G l 0 Z X I x N W Z v b 2 R 4 N T A v Q X V 0 b 1 J l b W 9 2 Z W R D b 2 x 1 b W 5 z M S 5 7 V G V z d C A x M i w x M X 0 m c X V v d D s s J n F 1 b 3 Q 7 U 2 V j d G l v b j E v M j B i Z W V z M j B p d G V y M T V m b 2 9 k e D U w L 0 F 1 d G 9 S Z W 1 v d m V k Q 2 9 s d W 1 u c z E u e 1 R l c 3 Q g M T M s M T J 9 J n F 1 b 3 Q 7 L C Z x d W 9 0 O 1 N l Y 3 R p b 2 4 x L z I w Y m V l c z I w a X R l c j E 1 Z m 9 v Z H g 1 M C 9 B d X R v U m V t b 3 Z l Z E N v b H V t b n M x L n t U Z X N 0 I D E 0 L D E z f S Z x d W 9 0 O y w m c X V v d D t T Z W N 0 a W 9 u M S 8 y M G J l Z X M y M G l 0 Z X I x N W Z v b 2 R 4 N T A v Q X V 0 b 1 J l b W 9 2 Z W R D b 2 x 1 b W 5 z M S 5 7 V G V z d C A x N S w x N H 0 m c X V v d D s s J n F 1 b 3 Q 7 U 2 V j d G l v b j E v M j B i Z W V z M j B p d G V y M T V m b 2 9 k e D U w L 0 F 1 d G 9 S Z W 1 v d m V k Q 2 9 s d W 1 u c z E u e 1 R l c 3 Q g M T Y s M T V 9 J n F 1 b 3 Q 7 L C Z x d W 9 0 O 1 N l Y 3 R p b 2 4 x L z I w Y m V l c z I w a X R l c j E 1 Z m 9 v Z H g 1 M C 9 B d X R v U m V t b 3 Z l Z E N v b H V t b n M x L n t U Z X N 0 I D E 3 L D E 2 f S Z x d W 9 0 O y w m c X V v d D t T Z W N 0 a W 9 u M S 8 y M G J l Z X M y M G l 0 Z X I x N W Z v b 2 R 4 N T A v Q X V 0 b 1 J l b W 9 2 Z W R D b 2 x 1 b W 5 z M S 5 7 V G V z d C A x O C w x N 3 0 m c X V v d D s s J n F 1 b 3 Q 7 U 2 V j d G l v b j E v M j B i Z W V z M j B p d G V y M T V m b 2 9 k e D U w L 0 F 1 d G 9 S Z W 1 v d m V k Q 2 9 s d W 1 u c z E u e 1 R l c 3 Q g M T k s M T h 9 J n F 1 b 3 Q 7 L C Z x d W 9 0 O 1 N l Y 3 R p b 2 4 x L z I w Y m V l c z I w a X R l c j E 1 Z m 9 v Z H g 1 M C 9 B d X R v U m V t b 3 Z l Z E N v b H V t b n M x L n t U Z X N 0 I D I w L D E 5 f S Z x d W 9 0 O y w m c X V v d D t T Z W N 0 a W 9 u M S 8 y M G J l Z X M y M G l 0 Z X I x N W Z v b 2 R 4 N T A v Q X V 0 b 1 J l b W 9 2 Z W R D b 2 x 1 b W 5 z M S 5 7 V G V z d C A y M S w y M H 0 m c X V v d D s s J n F 1 b 3 Q 7 U 2 V j d G l v b j E v M j B i Z W V z M j B p d G V y M T V m b 2 9 k e D U w L 0 F 1 d G 9 S Z W 1 v d m V k Q 2 9 s d W 1 u c z E u e 1 R l c 3 Q g M j I s M j F 9 J n F 1 b 3 Q 7 L C Z x d W 9 0 O 1 N l Y 3 R p b 2 4 x L z I w Y m V l c z I w a X R l c j E 1 Z m 9 v Z H g 1 M C 9 B d X R v U m V t b 3 Z l Z E N v b H V t b n M x L n t U Z X N 0 I D I z L D I y f S Z x d W 9 0 O y w m c X V v d D t T Z W N 0 a W 9 u M S 8 y M G J l Z X M y M G l 0 Z X I x N W Z v b 2 R 4 N T A v Q X V 0 b 1 J l b W 9 2 Z W R D b 2 x 1 b W 5 z M S 5 7 V G V z d C A y N C w y M 3 0 m c X V v d D s s J n F 1 b 3 Q 7 U 2 V j d G l v b j E v M j B i Z W V z M j B p d G V y M T V m b 2 9 k e D U w L 0 F 1 d G 9 S Z W 1 v d m V k Q 2 9 s d W 1 u c z E u e 1 R l c 3 Q g M j U s M j R 9 J n F 1 b 3 Q 7 L C Z x d W 9 0 O 1 N l Y 3 R p b 2 4 x L z I w Y m V l c z I w a X R l c j E 1 Z m 9 v Z H g 1 M C 9 B d X R v U m V t b 3 Z l Z E N v b H V t b n M x L n t U Z X N 0 I D I 2 L D I 1 f S Z x d W 9 0 O y w m c X V v d D t T Z W N 0 a W 9 u M S 8 y M G J l Z X M y M G l 0 Z X I x N W Z v b 2 R 4 N T A v Q X V 0 b 1 J l b W 9 2 Z W R D b 2 x 1 b W 5 z M S 5 7 V G V z d C A y N y w y N n 0 m c X V v d D s s J n F 1 b 3 Q 7 U 2 V j d G l v b j E v M j B i Z W V z M j B p d G V y M T V m b 2 9 k e D U w L 0 F 1 d G 9 S Z W 1 v d m V k Q 2 9 s d W 1 u c z E u e 1 R l c 3 Q g M j g s M j d 9 J n F 1 b 3 Q 7 L C Z x d W 9 0 O 1 N l Y 3 R p b 2 4 x L z I w Y m V l c z I w a X R l c j E 1 Z m 9 v Z H g 1 M C 9 B d X R v U m V t b 3 Z l Z E N v b H V t b n M x L n t U Z X N 0 I D I 5 L D I 4 f S Z x d W 9 0 O y w m c X V v d D t T Z W N 0 a W 9 u M S 8 y M G J l Z X M y M G l 0 Z X I x N W Z v b 2 R 4 N T A v Q X V 0 b 1 J l b W 9 2 Z W R D b 2 x 1 b W 5 z M S 5 7 V G V z d C A z M C w y O X 0 m c X V v d D s s J n F 1 b 3 Q 7 U 2 V j d G l v b j E v M j B i Z W V z M j B p d G V y M T V m b 2 9 k e D U w L 0 F 1 d G 9 S Z W 1 v d m V k Q 2 9 s d W 1 u c z E u e 1 R l c 3 Q g M z E s M z B 9 J n F 1 b 3 Q 7 L C Z x d W 9 0 O 1 N l Y 3 R p b 2 4 x L z I w Y m V l c z I w a X R l c j E 1 Z m 9 v Z H g 1 M C 9 B d X R v U m V t b 3 Z l Z E N v b H V t b n M x L n t U Z X N 0 I D M y L D M x f S Z x d W 9 0 O y w m c X V v d D t T Z W N 0 a W 9 u M S 8 y M G J l Z X M y M G l 0 Z X I x N W Z v b 2 R 4 N T A v Q X V 0 b 1 J l b W 9 2 Z W R D b 2 x 1 b W 5 z M S 5 7 V G V z d C A z M y w z M n 0 m c X V v d D s s J n F 1 b 3 Q 7 U 2 V j d G l v b j E v M j B i Z W V z M j B p d G V y M T V m b 2 9 k e D U w L 0 F 1 d G 9 S Z W 1 v d m V k Q 2 9 s d W 1 u c z E u e 1 R l c 3 Q g M z Q s M z N 9 J n F 1 b 3 Q 7 L C Z x d W 9 0 O 1 N l Y 3 R p b 2 4 x L z I w Y m V l c z I w a X R l c j E 1 Z m 9 v Z H g 1 M C 9 B d X R v U m V t b 3 Z l Z E N v b H V t b n M x L n t U Z X N 0 I D M 1 L D M 0 f S Z x d W 9 0 O y w m c X V v d D t T Z W N 0 a W 9 u M S 8 y M G J l Z X M y M G l 0 Z X I x N W Z v b 2 R 4 N T A v Q X V 0 b 1 J l b W 9 2 Z W R D b 2 x 1 b W 5 z M S 5 7 V G V z d C A z N i w z N X 0 m c X V v d D s s J n F 1 b 3 Q 7 U 2 V j d G l v b j E v M j B i Z W V z M j B p d G V y M T V m b 2 9 k e D U w L 0 F 1 d G 9 S Z W 1 v d m V k Q 2 9 s d W 1 u c z E u e 1 R l c 3 Q g M z c s M z Z 9 J n F 1 b 3 Q 7 L C Z x d W 9 0 O 1 N l Y 3 R p b 2 4 x L z I w Y m V l c z I w a X R l c j E 1 Z m 9 v Z H g 1 M C 9 B d X R v U m V t b 3 Z l Z E N v b H V t b n M x L n t U Z X N 0 I D M 4 L D M 3 f S Z x d W 9 0 O y w m c X V v d D t T Z W N 0 a W 9 u M S 8 y M G J l Z X M y M G l 0 Z X I x N W Z v b 2 R 4 N T A v Q X V 0 b 1 J l b W 9 2 Z W R D b 2 x 1 b W 5 z M S 5 7 V G V z d C A z O S w z O H 0 m c X V v d D s s J n F 1 b 3 Q 7 U 2 V j d G l v b j E v M j B i Z W V z M j B p d G V y M T V m b 2 9 k e D U w L 0 F 1 d G 9 S Z W 1 v d m V k Q 2 9 s d W 1 u c z E u e 1 R l c 3 Q g N D A s M z l 9 J n F 1 b 3 Q 7 L C Z x d W 9 0 O 1 N l Y 3 R p b 2 4 x L z I w Y m V l c z I w a X R l c j E 1 Z m 9 v Z H g 1 M C 9 B d X R v U m V t b 3 Z l Z E N v b H V t b n M x L n t U Z X N 0 I D Q x L D Q w f S Z x d W 9 0 O y w m c X V v d D t T Z W N 0 a W 9 u M S 8 y M G J l Z X M y M G l 0 Z X I x N W Z v b 2 R 4 N T A v Q X V 0 b 1 J l b W 9 2 Z W R D b 2 x 1 b W 5 z M S 5 7 V G V z d C A 0 M i w 0 M X 0 m c X V v d D s s J n F 1 b 3 Q 7 U 2 V j d G l v b j E v M j B i Z W V z M j B p d G V y M T V m b 2 9 k e D U w L 0 F 1 d G 9 S Z W 1 v d m V k Q 2 9 s d W 1 u c z E u e 1 R l c 3 Q g N D M s N D J 9 J n F 1 b 3 Q 7 L C Z x d W 9 0 O 1 N l Y 3 R p b 2 4 x L z I w Y m V l c z I w a X R l c j E 1 Z m 9 v Z H g 1 M C 9 B d X R v U m V t b 3 Z l Z E N v b H V t b n M x L n t U Z X N 0 I D Q 0 L D Q z f S Z x d W 9 0 O y w m c X V v d D t T Z W N 0 a W 9 u M S 8 y M G J l Z X M y M G l 0 Z X I x N W Z v b 2 R 4 N T A v Q X V 0 b 1 J l b W 9 2 Z W R D b 2 x 1 b W 5 z M S 5 7 V G V z d C A 0 N S w 0 N H 0 m c X V v d D s s J n F 1 b 3 Q 7 U 2 V j d G l v b j E v M j B i Z W V z M j B p d G V y M T V m b 2 9 k e D U w L 0 F 1 d G 9 S Z W 1 v d m V k Q 2 9 s d W 1 u c z E u e 1 R l c 3 Q g N D Y s N D V 9 J n F 1 b 3 Q 7 L C Z x d W 9 0 O 1 N l Y 3 R p b 2 4 x L z I w Y m V l c z I w a X R l c j E 1 Z m 9 v Z H g 1 M C 9 B d X R v U m V t b 3 Z l Z E N v b H V t b n M x L n t U Z X N 0 I D Q 3 L D Q 2 f S Z x d W 9 0 O y w m c X V v d D t T Z W N 0 a W 9 u M S 8 y M G J l Z X M y M G l 0 Z X I x N W Z v b 2 R 4 N T A v Q X V 0 b 1 J l b W 9 2 Z W R D b 2 x 1 b W 5 z M S 5 7 V G V z d C A 0 O C w 0 N 3 0 m c X V v d D s s J n F 1 b 3 Q 7 U 2 V j d G l v b j E v M j B i Z W V z M j B p d G V y M T V m b 2 9 k e D U w L 0 F 1 d G 9 S Z W 1 v d m V k Q 2 9 s d W 1 u c z E u e 1 R l c 3 Q g N D k s N D h 9 J n F 1 b 3 Q 7 L C Z x d W 9 0 O 1 N l Y 3 R p b 2 4 x L z I w Y m V l c z I w a X R l c j E 1 Z m 9 v Z H g 1 M C 9 B d X R v U m V t b 3 Z l Z E N v b H V t b n M x L n t U Z X N 0 I D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B i Z W V z M j B p d G V y M T V m b 2 9 k e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I w a X R l c j E 1 Z m 9 v Z H g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y M G l 0 Z X I x N W Z v b 2 R 4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y M G l 0 Z X I x N W Z v b 2 R 4 N T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i Z W V z M j B p d G V y M T V m b 2 9 k e D U w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y M G l 0 Z X I x N W Z v b 2 R 4 N T A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I w a X R l c j E 1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T B p d G V y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I 1 Z D E 4 Y T Q t M T U y M C 0 0 Z T Q y L T k w Y W Y t O D E 3 Y m V i O W F m N G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T B i Z W V z M T B p d G V y M T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0 V D I w O j E 2 O j M 1 L j A 1 M T c 2 N j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m V l c z E w a X R l c j E w Z m 9 v Z H g 1 M C 9 B d X R v U m V t b 3 Z l Z E N v b H V t b n M x L n t U Z X N 0 I D E s M H 0 m c X V v d D s s J n F 1 b 3 Q 7 U 2 V j d G l v b j E v M T B i Z W V z M T B p d G V y M T B m b 2 9 k e D U w L 0 F 1 d G 9 S Z W 1 v d m V k Q 2 9 s d W 1 u c z E u e 1 R l c 3 Q g M i w x f S Z x d W 9 0 O y w m c X V v d D t T Z W N 0 a W 9 u M S 8 x M G J l Z X M x M G l 0 Z X I x M G Z v b 2 R 4 N T A v Q X V 0 b 1 J l b W 9 2 Z W R D b 2 x 1 b W 5 z M S 5 7 V G V z d C A z L D J 9 J n F 1 b 3 Q 7 L C Z x d W 9 0 O 1 N l Y 3 R p b 2 4 x L z E w Y m V l c z E w a X R l c j E w Z m 9 v Z H g 1 M C 9 B d X R v U m V t b 3 Z l Z E N v b H V t b n M x L n t U Z X N 0 I D Q s M 3 0 m c X V v d D s s J n F 1 b 3 Q 7 U 2 V j d G l v b j E v M T B i Z W V z M T B p d G V y M T B m b 2 9 k e D U w L 0 F 1 d G 9 S Z W 1 v d m V k Q 2 9 s d W 1 u c z E u e 1 R l c 3 Q g N S w 0 f S Z x d W 9 0 O y w m c X V v d D t T Z W N 0 a W 9 u M S 8 x M G J l Z X M x M G l 0 Z X I x M G Z v b 2 R 4 N T A v Q X V 0 b 1 J l b W 9 2 Z W R D b 2 x 1 b W 5 z M S 5 7 V G V z d C A 2 L D V 9 J n F 1 b 3 Q 7 L C Z x d W 9 0 O 1 N l Y 3 R p b 2 4 x L z E w Y m V l c z E w a X R l c j E w Z m 9 v Z H g 1 M C 9 B d X R v U m V t b 3 Z l Z E N v b H V t b n M x L n t U Z X N 0 I D c s N n 0 m c X V v d D s s J n F 1 b 3 Q 7 U 2 V j d G l v b j E v M T B i Z W V z M T B p d G V y M T B m b 2 9 k e D U w L 0 F 1 d G 9 S Z W 1 v d m V k Q 2 9 s d W 1 u c z E u e 1 R l c 3 Q g O C w 3 f S Z x d W 9 0 O y w m c X V v d D t T Z W N 0 a W 9 u M S 8 x M G J l Z X M x M G l 0 Z X I x M G Z v b 2 R 4 N T A v Q X V 0 b 1 J l b W 9 2 Z W R D b 2 x 1 b W 5 z M S 5 7 V G V z d C A 5 L D h 9 J n F 1 b 3 Q 7 L C Z x d W 9 0 O 1 N l Y 3 R p b 2 4 x L z E w Y m V l c z E w a X R l c j E w Z m 9 v Z H g 1 M C 9 B d X R v U m V t b 3 Z l Z E N v b H V t b n M x L n t U Z X N 0 I D E w L D l 9 J n F 1 b 3 Q 7 L C Z x d W 9 0 O 1 N l Y 3 R p b 2 4 x L z E w Y m V l c z E w a X R l c j E w Z m 9 v Z H g 1 M C 9 B d X R v U m V t b 3 Z l Z E N v b H V t b n M x L n t U Z X N 0 I D E x L D E w f S Z x d W 9 0 O y w m c X V v d D t T Z W N 0 a W 9 u M S 8 x M G J l Z X M x M G l 0 Z X I x M G Z v b 2 R 4 N T A v Q X V 0 b 1 J l b W 9 2 Z W R D b 2 x 1 b W 5 z M S 5 7 V G V z d C A x M i w x M X 0 m c X V v d D s s J n F 1 b 3 Q 7 U 2 V j d G l v b j E v M T B i Z W V z M T B p d G V y M T B m b 2 9 k e D U w L 0 F 1 d G 9 S Z W 1 v d m V k Q 2 9 s d W 1 u c z E u e 1 R l c 3 Q g M T M s M T J 9 J n F 1 b 3 Q 7 L C Z x d W 9 0 O 1 N l Y 3 R p b 2 4 x L z E w Y m V l c z E w a X R l c j E w Z m 9 v Z H g 1 M C 9 B d X R v U m V t b 3 Z l Z E N v b H V t b n M x L n t U Z X N 0 I D E 0 L D E z f S Z x d W 9 0 O y w m c X V v d D t T Z W N 0 a W 9 u M S 8 x M G J l Z X M x M G l 0 Z X I x M G Z v b 2 R 4 N T A v Q X V 0 b 1 J l b W 9 2 Z W R D b 2 x 1 b W 5 z M S 5 7 V G V z d C A x N S w x N H 0 m c X V v d D s s J n F 1 b 3 Q 7 U 2 V j d G l v b j E v M T B i Z W V z M T B p d G V y M T B m b 2 9 k e D U w L 0 F 1 d G 9 S Z W 1 v d m V k Q 2 9 s d W 1 u c z E u e 1 R l c 3 Q g M T Y s M T V 9 J n F 1 b 3 Q 7 L C Z x d W 9 0 O 1 N l Y 3 R p b 2 4 x L z E w Y m V l c z E w a X R l c j E w Z m 9 v Z H g 1 M C 9 B d X R v U m V t b 3 Z l Z E N v b H V t b n M x L n t U Z X N 0 I D E 3 L D E 2 f S Z x d W 9 0 O y w m c X V v d D t T Z W N 0 a W 9 u M S 8 x M G J l Z X M x M G l 0 Z X I x M G Z v b 2 R 4 N T A v Q X V 0 b 1 J l b W 9 2 Z W R D b 2 x 1 b W 5 z M S 5 7 V G V z d C A x O C w x N 3 0 m c X V v d D s s J n F 1 b 3 Q 7 U 2 V j d G l v b j E v M T B i Z W V z M T B p d G V y M T B m b 2 9 k e D U w L 0 F 1 d G 9 S Z W 1 v d m V k Q 2 9 s d W 1 u c z E u e 1 R l c 3 Q g M T k s M T h 9 J n F 1 b 3 Q 7 L C Z x d W 9 0 O 1 N l Y 3 R p b 2 4 x L z E w Y m V l c z E w a X R l c j E w Z m 9 v Z H g 1 M C 9 B d X R v U m V t b 3 Z l Z E N v b H V t b n M x L n t U Z X N 0 I D I w L D E 5 f S Z x d W 9 0 O y w m c X V v d D t T Z W N 0 a W 9 u M S 8 x M G J l Z X M x M G l 0 Z X I x M G Z v b 2 R 4 N T A v Q X V 0 b 1 J l b W 9 2 Z W R D b 2 x 1 b W 5 z M S 5 7 V G V z d C A y M S w y M H 0 m c X V v d D s s J n F 1 b 3 Q 7 U 2 V j d G l v b j E v M T B i Z W V z M T B p d G V y M T B m b 2 9 k e D U w L 0 F 1 d G 9 S Z W 1 v d m V k Q 2 9 s d W 1 u c z E u e 1 R l c 3 Q g M j I s M j F 9 J n F 1 b 3 Q 7 L C Z x d W 9 0 O 1 N l Y 3 R p b 2 4 x L z E w Y m V l c z E w a X R l c j E w Z m 9 v Z H g 1 M C 9 B d X R v U m V t b 3 Z l Z E N v b H V t b n M x L n t U Z X N 0 I D I z L D I y f S Z x d W 9 0 O y w m c X V v d D t T Z W N 0 a W 9 u M S 8 x M G J l Z X M x M G l 0 Z X I x M G Z v b 2 R 4 N T A v Q X V 0 b 1 J l b W 9 2 Z W R D b 2 x 1 b W 5 z M S 5 7 V G V z d C A y N C w y M 3 0 m c X V v d D s s J n F 1 b 3 Q 7 U 2 V j d G l v b j E v M T B i Z W V z M T B p d G V y M T B m b 2 9 k e D U w L 0 F 1 d G 9 S Z W 1 v d m V k Q 2 9 s d W 1 u c z E u e 1 R l c 3 Q g M j U s M j R 9 J n F 1 b 3 Q 7 L C Z x d W 9 0 O 1 N l Y 3 R p b 2 4 x L z E w Y m V l c z E w a X R l c j E w Z m 9 v Z H g 1 M C 9 B d X R v U m V t b 3 Z l Z E N v b H V t b n M x L n t U Z X N 0 I D I 2 L D I 1 f S Z x d W 9 0 O y w m c X V v d D t T Z W N 0 a W 9 u M S 8 x M G J l Z X M x M G l 0 Z X I x M G Z v b 2 R 4 N T A v Q X V 0 b 1 J l b W 9 2 Z W R D b 2 x 1 b W 5 z M S 5 7 V G V z d C A y N y w y N n 0 m c X V v d D s s J n F 1 b 3 Q 7 U 2 V j d G l v b j E v M T B i Z W V z M T B p d G V y M T B m b 2 9 k e D U w L 0 F 1 d G 9 S Z W 1 v d m V k Q 2 9 s d W 1 u c z E u e 1 R l c 3 Q g M j g s M j d 9 J n F 1 b 3 Q 7 L C Z x d W 9 0 O 1 N l Y 3 R p b 2 4 x L z E w Y m V l c z E w a X R l c j E w Z m 9 v Z H g 1 M C 9 B d X R v U m V t b 3 Z l Z E N v b H V t b n M x L n t U Z X N 0 I D I 5 L D I 4 f S Z x d W 9 0 O y w m c X V v d D t T Z W N 0 a W 9 u M S 8 x M G J l Z X M x M G l 0 Z X I x M G Z v b 2 R 4 N T A v Q X V 0 b 1 J l b W 9 2 Z W R D b 2 x 1 b W 5 z M S 5 7 V G V z d C A z M C w y O X 0 m c X V v d D s s J n F 1 b 3 Q 7 U 2 V j d G l v b j E v M T B i Z W V z M T B p d G V y M T B m b 2 9 k e D U w L 0 F 1 d G 9 S Z W 1 v d m V k Q 2 9 s d W 1 u c z E u e 1 R l c 3 Q g M z E s M z B 9 J n F 1 b 3 Q 7 L C Z x d W 9 0 O 1 N l Y 3 R p b 2 4 x L z E w Y m V l c z E w a X R l c j E w Z m 9 v Z H g 1 M C 9 B d X R v U m V t b 3 Z l Z E N v b H V t b n M x L n t U Z X N 0 I D M y L D M x f S Z x d W 9 0 O y w m c X V v d D t T Z W N 0 a W 9 u M S 8 x M G J l Z X M x M G l 0 Z X I x M G Z v b 2 R 4 N T A v Q X V 0 b 1 J l b W 9 2 Z W R D b 2 x 1 b W 5 z M S 5 7 V G V z d C A z M y w z M n 0 m c X V v d D s s J n F 1 b 3 Q 7 U 2 V j d G l v b j E v M T B i Z W V z M T B p d G V y M T B m b 2 9 k e D U w L 0 F 1 d G 9 S Z W 1 v d m V k Q 2 9 s d W 1 u c z E u e 1 R l c 3 Q g M z Q s M z N 9 J n F 1 b 3 Q 7 L C Z x d W 9 0 O 1 N l Y 3 R p b 2 4 x L z E w Y m V l c z E w a X R l c j E w Z m 9 v Z H g 1 M C 9 B d X R v U m V t b 3 Z l Z E N v b H V t b n M x L n t U Z X N 0 I D M 1 L D M 0 f S Z x d W 9 0 O y w m c X V v d D t T Z W N 0 a W 9 u M S 8 x M G J l Z X M x M G l 0 Z X I x M G Z v b 2 R 4 N T A v Q X V 0 b 1 J l b W 9 2 Z W R D b 2 x 1 b W 5 z M S 5 7 V G V z d C A z N i w z N X 0 m c X V v d D s s J n F 1 b 3 Q 7 U 2 V j d G l v b j E v M T B i Z W V z M T B p d G V y M T B m b 2 9 k e D U w L 0 F 1 d G 9 S Z W 1 v d m V k Q 2 9 s d W 1 u c z E u e 1 R l c 3 Q g M z c s M z Z 9 J n F 1 b 3 Q 7 L C Z x d W 9 0 O 1 N l Y 3 R p b 2 4 x L z E w Y m V l c z E w a X R l c j E w Z m 9 v Z H g 1 M C 9 B d X R v U m V t b 3 Z l Z E N v b H V t b n M x L n t U Z X N 0 I D M 4 L D M 3 f S Z x d W 9 0 O y w m c X V v d D t T Z W N 0 a W 9 u M S 8 x M G J l Z X M x M G l 0 Z X I x M G Z v b 2 R 4 N T A v Q X V 0 b 1 J l b W 9 2 Z W R D b 2 x 1 b W 5 z M S 5 7 V G V z d C A z O S w z O H 0 m c X V v d D s s J n F 1 b 3 Q 7 U 2 V j d G l v b j E v M T B i Z W V z M T B p d G V y M T B m b 2 9 k e D U w L 0 F 1 d G 9 S Z W 1 v d m V k Q 2 9 s d W 1 u c z E u e 1 R l c 3 Q g N D A s M z l 9 J n F 1 b 3 Q 7 L C Z x d W 9 0 O 1 N l Y 3 R p b 2 4 x L z E w Y m V l c z E w a X R l c j E w Z m 9 v Z H g 1 M C 9 B d X R v U m V t b 3 Z l Z E N v b H V t b n M x L n t U Z X N 0 I D Q x L D Q w f S Z x d W 9 0 O y w m c X V v d D t T Z W N 0 a W 9 u M S 8 x M G J l Z X M x M G l 0 Z X I x M G Z v b 2 R 4 N T A v Q X V 0 b 1 J l b W 9 2 Z W R D b 2 x 1 b W 5 z M S 5 7 V G V z d C A 0 M i w 0 M X 0 m c X V v d D s s J n F 1 b 3 Q 7 U 2 V j d G l v b j E v M T B i Z W V z M T B p d G V y M T B m b 2 9 k e D U w L 0 F 1 d G 9 S Z W 1 v d m V k Q 2 9 s d W 1 u c z E u e 1 R l c 3 Q g N D M s N D J 9 J n F 1 b 3 Q 7 L C Z x d W 9 0 O 1 N l Y 3 R p b 2 4 x L z E w Y m V l c z E w a X R l c j E w Z m 9 v Z H g 1 M C 9 B d X R v U m V t b 3 Z l Z E N v b H V t b n M x L n t U Z X N 0 I D Q 0 L D Q z f S Z x d W 9 0 O y w m c X V v d D t T Z W N 0 a W 9 u M S 8 x M G J l Z X M x M G l 0 Z X I x M G Z v b 2 R 4 N T A v Q X V 0 b 1 J l b W 9 2 Z W R D b 2 x 1 b W 5 z M S 5 7 V G V z d C A 0 N S w 0 N H 0 m c X V v d D s s J n F 1 b 3 Q 7 U 2 V j d G l v b j E v M T B i Z W V z M T B p d G V y M T B m b 2 9 k e D U w L 0 F 1 d G 9 S Z W 1 v d m V k Q 2 9 s d W 1 u c z E u e 1 R l c 3 Q g N D Y s N D V 9 J n F 1 b 3 Q 7 L C Z x d W 9 0 O 1 N l Y 3 R p b 2 4 x L z E w Y m V l c z E w a X R l c j E w Z m 9 v Z H g 1 M C 9 B d X R v U m V t b 3 Z l Z E N v b H V t b n M x L n t U Z X N 0 I D Q 3 L D Q 2 f S Z x d W 9 0 O y w m c X V v d D t T Z W N 0 a W 9 u M S 8 x M G J l Z X M x M G l 0 Z X I x M G Z v b 2 R 4 N T A v Q X V 0 b 1 J l b W 9 2 Z W R D b 2 x 1 b W 5 z M S 5 7 V G V z d C A 0 O C w 0 N 3 0 m c X V v d D s s J n F 1 b 3 Q 7 U 2 V j d G l v b j E v M T B i Z W V z M T B p d G V y M T B m b 2 9 k e D U w L 0 F 1 d G 9 S Z W 1 v d m V k Q 2 9 s d W 1 u c z E u e 1 R l c 3 Q g N D k s N D h 9 J n F 1 b 3 Q 7 L C Z x d W 9 0 O 1 N l Y 3 R p b 2 4 x L z E w Y m V l c z E w a X R l c j E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T B i Z W V z M T B p d G V y M T B m b 2 9 k e D U w L 0 F 1 d G 9 S Z W 1 v d m V k Q 2 9 s d W 1 u c z E u e 1 R l c 3 Q g M S w w f S Z x d W 9 0 O y w m c X V v d D t T Z W N 0 a W 9 u M S 8 x M G J l Z X M x M G l 0 Z X I x M G Z v b 2 R 4 N T A v Q X V 0 b 1 J l b W 9 2 Z W R D b 2 x 1 b W 5 z M S 5 7 V G V z d C A y L D F 9 J n F 1 b 3 Q 7 L C Z x d W 9 0 O 1 N l Y 3 R p b 2 4 x L z E w Y m V l c z E w a X R l c j E w Z m 9 v Z H g 1 M C 9 B d X R v U m V t b 3 Z l Z E N v b H V t b n M x L n t U Z X N 0 I D M s M n 0 m c X V v d D s s J n F 1 b 3 Q 7 U 2 V j d G l v b j E v M T B i Z W V z M T B p d G V y M T B m b 2 9 k e D U w L 0 F 1 d G 9 S Z W 1 v d m V k Q 2 9 s d W 1 u c z E u e 1 R l c 3 Q g N C w z f S Z x d W 9 0 O y w m c X V v d D t T Z W N 0 a W 9 u M S 8 x M G J l Z X M x M G l 0 Z X I x M G Z v b 2 R 4 N T A v Q X V 0 b 1 J l b W 9 2 Z W R D b 2 x 1 b W 5 z M S 5 7 V G V z d C A 1 L D R 9 J n F 1 b 3 Q 7 L C Z x d W 9 0 O 1 N l Y 3 R p b 2 4 x L z E w Y m V l c z E w a X R l c j E w Z m 9 v Z H g 1 M C 9 B d X R v U m V t b 3 Z l Z E N v b H V t b n M x L n t U Z X N 0 I D Y s N X 0 m c X V v d D s s J n F 1 b 3 Q 7 U 2 V j d G l v b j E v M T B i Z W V z M T B p d G V y M T B m b 2 9 k e D U w L 0 F 1 d G 9 S Z W 1 v d m V k Q 2 9 s d W 1 u c z E u e 1 R l c 3 Q g N y w 2 f S Z x d W 9 0 O y w m c X V v d D t T Z W N 0 a W 9 u M S 8 x M G J l Z X M x M G l 0 Z X I x M G Z v b 2 R 4 N T A v Q X V 0 b 1 J l b W 9 2 Z W R D b 2 x 1 b W 5 z M S 5 7 V G V z d C A 4 L D d 9 J n F 1 b 3 Q 7 L C Z x d W 9 0 O 1 N l Y 3 R p b 2 4 x L z E w Y m V l c z E w a X R l c j E w Z m 9 v Z H g 1 M C 9 B d X R v U m V t b 3 Z l Z E N v b H V t b n M x L n t U Z X N 0 I D k s O H 0 m c X V v d D s s J n F 1 b 3 Q 7 U 2 V j d G l v b j E v M T B i Z W V z M T B p d G V y M T B m b 2 9 k e D U w L 0 F 1 d G 9 S Z W 1 v d m V k Q 2 9 s d W 1 u c z E u e 1 R l c 3 Q g M T A s O X 0 m c X V v d D s s J n F 1 b 3 Q 7 U 2 V j d G l v b j E v M T B i Z W V z M T B p d G V y M T B m b 2 9 k e D U w L 0 F 1 d G 9 S Z W 1 v d m V k Q 2 9 s d W 1 u c z E u e 1 R l c 3 Q g M T E s M T B 9 J n F 1 b 3 Q 7 L C Z x d W 9 0 O 1 N l Y 3 R p b 2 4 x L z E w Y m V l c z E w a X R l c j E w Z m 9 v Z H g 1 M C 9 B d X R v U m V t b 3 Z l Z E N v b H V t b n M x L n t U Z X N 0 I D E y L D E x f S Z x d W 9 0 O y w m c X V v d D t T Z W N 0 a W 9 u M S 8 x M G J l Z X M x M G l 0 Z X I x M G Z v b 2 R 4 N T A v Q X V 0 b 1 J l b W 9 2 Z W R D b 2 x 1 b W 5 z M S 5 7 V G V z d C A x M y w x M n 0 m c X V v d D s s J n F 1 b 3 Q 7 U 2 V j d G l v b j E v M T B i Z W V z M T B p d G V y M T B m b 2 9 k e D U w L 0 F 1 d G 9 S Z W 1 v d m V k Q 2 9 s d W 1 u c z E u e 1 R l c 3 Q g M T Q s M T N 9 J n F 1 b 3 Q 7 L C Z x d W 9 0 O 1 N l Y 3 R p b 2 4 x L z E w Y m V l c z E w a X R l c j E w Z m 9 v Z H g 1 M C 9 B d X R v U m V t b 3 Z l Z E N v b H V t b n M x L n t U Z X N 0 I D E 1 L D E 0 f S Z x d W 9 0 O y w m c X V v d D t T Z W N 0 a W 9 u M S 8 x M G J l Z X M x M G l 0 Z X I x M G Z v b 2 R 4 N T A v Q X V 0 b 1 J l b W 9 2 Z W R D b 2 x 1 b W 5 z M S 5 7 V G V z d C A x N i w x N X 0 m c X V v d D s s J n F 1 b 3 Q 7 U 2 V j d G l v b j E v M T B i Z W V z M T B p d G V y M T B m b 2 9 k e D U w L 0 F 1 d G 9 S Z W 1 v d m V k Q 2 9 s d W 1 u c z E u e 1 R l c 3 Q g M T c s M T Z 9 J n F 1 b 3 Q 7 L C Z x d W 9 0 O 1 N l Y 3 R p b 2 4 x L z E w Y m V l c z E w a X R l c j E w Z m 9 v Z H g 1 M C 9 B d X R v U m V t b 3 Z l Z E N v b H V t b n M x L n t U Z X N 0 I D E 4 L D E 3 f S Z x d W 9 0 O y w m c X V v d D t T Z W N 0 a W 9 u M S 8 x M G J l Z X M x M G l 0 Z X I x M G Z v b 2 R 4 N T A v Q X V 0 b 1 J l b W 9 2 Z W R D b 2 x 1 b W 5 z M S 5 7 V G V z d C A x O S w x O H 0 m c X V v d D s s J n F 1 b 3 Q 7 U 2 V j d G l v b j E v M T B i Z W V z M T B p d G V y M T B m b 2 9 k e D U w L 0 F 1 d G 9 S Z W 1 v d m V k Q 2 9 s d W 1 u c z E u e 1 R l c 3 Q g M j A s M T l 9 J n F 1 b 3 Q 7 L C Z x d W 9 0 O 1 N l Y 3 R p b 2 4 x L z E w Y m V l c z E w a X R l c j E w Z m 9 v Z H g 1 M C 9 B d X R v U m V t b 3 Z l Z E N v b H V t b n M x L n t U Z X N 0 I D I x L D I w f S Z x d W 9 0 O y w m c X V v d D t T Z W N 0 a W 9 u M S 8 x M G J l Z X M x M G l 0 Z X I x M G Z v b 2 R 4 N T A v Q X V 0 b 1 J l b W 9 2 Z W R D b 2 x 1 b W 5 z M S 5 7 V G V z d C A y M i w y M X 0 m c X V v d D s s J n F 1 b 3 Q 7 U 2 V j d G l v b j E v M T B i Z W V z M T B p d G V y M T B m b 2 9 k e D U w L 0 F 1 d G 9 S Z W 1 v d m V k Q 2 9 s d W 1 u c z E u e 1 R l c 3 Q g M j M s M j J 9 J n F 1 b 3 Q 7 L C Z x d W 9 0 O 1 N l Y 3 R p b 2 4 x L z E w Y m V l c z E w a X R l c j E w Z m 9 v Z H g 1 M C 9 B d X R v U m V t b 3 Z l Z E N v b H V t b n M x L n t U Z X N 0 I D I 0 L D I z f S Z x d W 9 0 O y w m c X V v d D t T Z W N 0 a W 9 u M S 8 x M G J l Z X M x M G l 0 Z X I x M G Z v b 2 R 4 N T A v Q X V 0 b 1 J l b W 9 2 Z W R D b 2 x 1 b W 5 z M S 5 7 V G V z d C A y N S w y N H 0 m c X V v d D s s J n F 1 b 3 Q 7 U 2 V j d G l v b j E v M T B i Z W V z M T B p d G V y M T B m b 2 9 k e D U w L 0 F 1 d G 9 S Z W 1 v d m V k Q 2 9 s d W 1 u c z E u e 1 R l c 3 Q g M j Y s M j V 9 J n F 1 b 3 Q 7 L C Z x d W 9 0 O 1 N l Y 3 R p b 2 4 x L z E w Y m V l c z E w a X R l c j E w Z m 9 v Z H g 1 M C 9 B d X R v U m V t b 3 Z l Z E N v b H V t b n M x L n t U Z X N 0 I D I 3 L D I 2 f S Z x d W 9 0 O y w m c X V v d D t T Z W N 0 a W 9 u M S 8 x M G J l Z X M x M G l 0 Z X I x M G Z v b 2 R 4 N T A v Q X V 0 b 1 J l b W 9 2 Z W R D b 2 x 1 b W 5 z M S 5 7 V G V z d C A y O C w y N 3 0 m c X V v d D s s J n F 1 b 3 Q 7 U 2 V j d G l v b j E v M T B i Z W V z M T B p d G V y M T B m b 2 9 k e D U w L 0 F 1 d G 9 S Z W 1 v d m V k Q 2 9 s d W 1 u c z E u e 1 R l c 3 Q g M j k s M j h 9 J n F 1 b 3 Q 7 L C Z x d W 9 0 O 1 N l Y 3 R p b 2 4 x L z E w Y m V l c z E w a X R l c j E w Z m 9 v Z H g 1 M C 9 B d X R v U m V t b 3 Z l Z E N v b H V t b n M x L n t U Z X N 0 I D M w L D I 5 f S Z x d W 9 0 O y w m c X V v d D t T Z W N 0 a W 9 u M S 8 x M G J l Z X M x M G l 0 Z X I x M G Z v b 2 R 4 N T A v Q X V 0 b 1 J l b W 9 2 Z W R D b 2 x 1 b W 5 z M S 5 7 V G V z d C A z M S w z M H 0 m c X V v d D s s J n F 1 b 3 Q 7 U 2 V j d G l v b j E v M T B i Z W V z M T B p d G V y M T B m b 2 9 k e D U w L 0 F 1 d G 9 S Z W 1 v d m V k Q 2 9 s d W 1 u c z E u e 1 R l c 3 Q g M z I s M z F 9 J n F 1 b 3 Q 7 L C Z x d W 9 0 O 1 N l Y 3 R p b 2 4 x L z E w Y m V l c z E w a X R l c j E w Z m 9 v Z H g 1 M C 9 B d X R v U m V t b 3 Z l Z E N v b H V t b n M x L n t U Z X N 0 I D M z L D M y f S Z x d W 9 0 O y w m c X V v d D t T Z W N 0 a W 9 u M S 8 x M G J l Z X M x M G l 0 Z X I x M G Z v b 2 R 4 N T A v Q X V 0 b 1 J l b W 9 2 Z W R D b 2 x 1 b W 5 z M S 5 7 V G V z d C A z N C w z M 3 0 m c X V v d D s s J n F 1 b 3 Q 7 U 2 V j d G l v b j E v M T B i Z W V z M T B p d G V y M T B m b 2 9 k e D U w L 0 F 1 d G 9 S Z W 1 v d m V k Q 2 9 s d W 1 u c z E u e 1 R l c 3 Q g M z U s M z R 9 J n F 1 b 3 Q 7 L C Z x d W 9 0 O 1 N l Y 3 R p b 2 4 x L z E w Y m V l c z E w a X R l c j E w Z m 9 v Z H g 1 M C 9 B d X R v U m V t b 3 Z l Z E N v b H V t b n M x L n t U Z X N 0 I D M 2 L D M 1 f S Z x d W 9 0 O y w m c X V v d D t T Z W N 0 a W 9 u M S 8 x M G J l Z X M x M G l 0 Z X I x M G Z v b 2 R 4 N T A v Q X V 0 b 1 J l b W 9 2 Z W R D b 2 x 1 b W 5 z M S 5 7 V G V z d C A z N y w z N n 0 m c X V v d D s s J n F 1 b 3 Q 7 U 2 V j d G l v b j E v M T B i Z W V z M T B p d G V y M T B m b 2 9 k e D U w L 0 F 1 d G 9 S Z W 1 v d m V k Q 2 9 s d W 1 u c z E u e 1 R l c 3 Q g M z g s M z d 9 J n F 1 b 3 Q 7 L C Z x d W 9 0 O 1 N l Y 3 R p b 2 4 x L z E w Y m V l c z E w a X R l c j E w Z m 9 v Z H g 1 M C 9 B d X R v U m V t b 3 Z l Z E N v b H V t b n M x L n t U Z X N 0 I D M 5 L D M 4 f S Z x d W 9 0 O y w m c X V v d D t T Z W N 0 a W 9 u M S 8 x M G J l Z X M x M G l 0 Z X I x M G Z v b 2 R 4 N T A v Q X V 0 b 1 J l b W 9 2 Z W R D b 2 x 1 b W 5 z M S 5 7 V G V z d C A 0 M C w z O X 0 m c X V v d D s s J n F 1 b 3 Q 7 U 2 V j d G l v b j E v M T B i Z W V z M T B p d G V y M T B m b 2 9 k e D U w L 0 F 1 d G 9 S Z W 1 v d m V k Q 2 9 s d W 1 u c z E u e 1 R l c 3 Q g N D E s N D B 9 J n F 1 b 3 Q 7 L C Z x d W 9 0 O 1 N l Y 3 R p b 2 4 x L z E w Y m V l c z E w a X R l c j E w Z m 9 v Z H g 1 M C 9 B d X R v U m V t b 3 Z l Z E N v b H V t b n M x L n t U Z X N 0 I D Q y L D Q x f S Z x d W 9 0 O y w m c X V v d D t T Z W N 0 a W 9 u M S 8 x M G J l Z X M x M G l 0 Z X I x M G Z v b 2 R 4 N T A v Q X V 0 b 1 J l b W 9 2 Z W R D b 2 x 1 b W 5 z M S 5 7 V G V z d C A 0 M y w 0 M n 0 m c X V v d D s s J n F 1 b 3 Q 7 U 2 V j d G l v b j E v M T B i Z W V z M T B p d G V y M T B m b 2 9 k e D U w L 0 F 1 d G 9 S Z W 1 v d m V k Q 2 9 s d W 1 u c z E u e 1 R l c 3 Q g N D Q s N D N 9 J n F 1 b 3 Q 7 L C Z x d W 9 0 O 1 N l Y 3 R p b 2 4 x L z E w Y m V l c z E w a X R l c j E w Z m 9 v Z H g 1 M C 9 B d X R v U m V t b 3 Z l Z E N v b H V t b n M x L n t U Z X N 0 I D Q 1 L D Q 0 f S Z x d W 9 0 O y w m c X V v d D t T Z W N 0 a W 9 u M S 8 x M G J l Z X M x M G l 0 Z X I x M G Z v b 2 R 4 N T A v Q X V 0 b 1 J l b W 9 2 Z W R D b 2 x 1 b W 5 z M S 5 7 V G V z d C A 0 N i w 0 N X 0 m c X V v d D s s J n F 1 b 3 Q 7 U 2 V j d G l v b j E v M T B i Z W V z M T B p d G V y M T B m b 2 9 k e D U w L 0 F 1 d G 9 S Z W 1 v d m V k Q 2 9 s d W 1 u c z E u e 1 R l c 3 Q g N D c s N D Z 9 J n F 1 b 3 Q 7 L C Z x d W 9 0 O 1 N l Y 3 R p b 2 4 x L z E w Y m V l c z E w a X R l c j E w Z m 9 v Z H g 1 M C 9 B d X R v U m V t b 3 Z l Z E N v b H V t b n M x L n t U Z X N 0 I D Q 4 L D Q 3 f S Z x d W 9 0 O y w m c X V v d D t T Z W N 0 a W 9 u M S 8 x M G J l Z X M x M G l 0 Z X I x M G Z v b 2 R 4 N T A v Q X V 0 b 1 J l b W 9 2 Z W R D b 2 x 1 b W 5 z M S 5 7 V G V z d C A 0 O S w 0 O H 0 m c X V v d D s s J n F 1 b 3 Q 7 U 2 V j d G l v b j E v M T B i Z W V z M T B p d G V y M T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l Z X M x M G l 0 Z X I x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T B p d G V y M T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E w a X R l c j E w Z m 9 v Z H g 1 M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x M G l 0 Z X I x M G Z v b 2 R 4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x M G l 0 Z X I x M G Z v b 2 R 4 N T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E w a X R l c j E w Z m 9 v Z H g 1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N m J k Y m R k L W J j O T A t N G V j N S 0 4 N T Y 1 L T Q 1 N j I 0 Y m V j N D c 0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Y m V l c z E w a X R l c j E w Z m 9 v Z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F Q y M D o 0 M D o y M y 4 1 O T U 4 M j E 4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1 R l c 3 Q g M S Z x d W 9 0 O y w m c X V v d D t U Z X N 0 I D I m c X V v d D s s J n F 1 b 3 Q 7 V G V z d C A z J n F 1 b 3 Q 7 L C Z x d W 9 0 O 1 R l c 3 Q g N C Z x d W 9 0 O y w m c X V v d D t U Z X N 0 I D U m c X V v d D s s J n F 1 b 3 Q 7 V G V z d C A 2 J n F 1 b 3 Q 7 L C Z x d W 9 0 O 1 R l c 3 Q g N y Z x d W 9 0 O y w m c X V v d D t U Z X N 0 I D g m c X V v d D s s J n F 1 b 3 Q 7 V G V z d C A 5 J n F 1 b 3 Q 7 L C Z x d W 9 0 O 1 R l c 3 Q g M T A m c X V v d D s s J n F 1 b 3 Q 7 V G V z d C A x M S Z x d W 9 0 O y w m c X V v d D t U Z X N 0 I D E y J n F 1 b 3 Q 7 L C Z x d W 9 0 O 1 R l c 3 Q g M T M m c X V v d D s s J n F 1 b 3 Q 7 V G V z d C A x N C Z x d W 9 0 O y w m c X V v d D t U Z X N 0 I D E 1 J n F 1 b 3 Q 7 L C Z x d W 9 0 O 1 R l c 3 Q g M T Y m c X V v d D s s J n F 1 b 3 Q 7 V G V z d C A x N y Z x d W 9 0 O y w m c X V v d D t U Z X N 0 I D E 4 J n F 1 b 3 Q 7 L C Z x d W 9 0 O 1 R l c 3 Q g M T k m c X V v d D s s J n F 1 b 3 Q 7 V G V z d C A y M C Z x d W 9 0 O y w m c X V v d D t U Z X N 0 I D I x J n F 1 b 3 Q 7 L C Z x d W 9 0 O 1 R l c 3 Q g M j I m c X V v d D s s J n F 1 b 3 Q 7 V G V z d C A y M y Z x d W 9 0 O y w m c X V v d D t U Z X N 0 I D I 0 J n F 1 b 3 Q 7 L C Z x d W 9 0 O 1 R l c 3 Q g M j U m c X V v d D s s J n F 1 b 3 Q 7 V G V z d C A y N i Z x d W 9 0 O y w m c X V v d D t U Z X N 0 I D I 3 J n F 1 b 3 Q 7 L C Z x d W 9 0 O 1 R l c 3 Q g M j g m c X V v d D s s J n F 1 b 3 Q 7 V G V z d C A y O S Z x d W 9 0 O y w m c X V v d D t U Z X N 0 I D M w J n F 1 b 3 Q 7 L C Z x d W 9 0 O 1 R l c 3 Q g M z E m c X V v d D s s J n F 1 b 3 Q 7 V G V z d C A z M i Z x d W 9 0 O y w m c X V v d D t U Z X N 0 I D M z J n F 1 b 3 Q 7 L C Z x d W 9 0 O 1 R l c 3 Q g M z Q m c X V v d D s s J n F 1 b 3 Q 7 V G V z d C A z N S Z x d W 9 0 O y w m c X V v d D t U Z X N 0 I D M 2 J n F 1 b 3 Q 7 L C Z x d W 9 0 O 1 R l c 3 Q g M z c m c X V v d D s s J n F 1 b 3 Q 7 V G V z d C A z O C Z x d W 9 0 O y w m c X V v d D t U Z X N 0 I D M 5 J n F 1 b 3 Q 7 L C Z x d W 9 0 O 1 R l c 3 Q g N D A m c X V v d D s s J n F 1 b 3 Q 7 V G V z d C A 0 M S Z x d W 9 0 O y w m c X V v d D t U Z X N 0 I D Q y J n F 1 b 3 Q 7 L C Z x d W 9 0 O 1 R l c 3 Q g N D M m c X V v d D s s J n F 1 b 3 Q 7 V G V z d C A 0 N C Z x d W 9 0 O y w m c X V v d D t U Z X N 0 I D Q 1 J n F 1 b 3 Q 7 L C Z x d W 9 0 O 1 R l c 3 Q g N D Y m c X V v d D s s J n F 1 b 3 Q 7 V G V z d C A 0 N y Z x d W 9 0 O y w m c X V v d D t U Z X N 0 I D Q 4 J n F 1 b 3 Q 7 L C Z x d W 9 0 O 1 R l c 3 Q g N D k m c X V v d D s s J n F 1 b 3 Q 7 V G V z d C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G J l Z X M x M G l 0 Z X I x M G Z v b 2 R 4 N T A v Q X V 0 b 1 J l b W 9 2 Z W R D b 2 x 1 b W 5 z M S 5 7 V G V z d C A x L D B 9 J n F 1 b 3 Q 7 L C Z x d W 9 0 O 1 N l Y 3 R p b 2 4 x L z I w Y m V l c z E w a X R l c j E w Z m 9 v Z H g 1 M C 9 B d X R v U m V t b 3 Z l Z E N v b H V t b n M x L n t U Z X N 0 I D I s M X 0 m c X V v d D s s J n F 1 b 3 Q 7 U 2 V j d G l v b j E v M j B i Z W V z M T B p d G V y M T B m b 2 9 k e D U w L 0 F 1 d G 9 S Z W 1 v d m V k Q 2 9 s d W 1 u c z E u e 1 R l c 3 Q g M y w y f S Z x d W 9 0 O y w m c X V v d D t T Z W N 0 a W 9 u M S 8 y M G J l Z X M x M G l 0 Z X I x M G Z v b 2 R 4 N T A v Q X V 0 b 1 J l b W 9 2 Z W R D b 2 x 1 b W 5 z M S 5 7 V G V z d C A 0 L D N 9 J n F 1 b 3 Q 7 L C Z x d W 9 0 O 1 N l Y 3 R p b 2 4 x L z I w Y m V l c z E w a X R l c j E w Z m 9 v Z H g 1 M C 9 B d X R v U m V t b 3 Z l Z E N v b H V t b n M x L n t U Z X N 0 I D U s N H 0 m c X V v d D s s J n F 1 b 3 Q 7 U 2 V j d G l v b j E v M j B i Z W V z M T B p d G V y M T B m b 2 9 k e D U w L 0 F 1 d G 9 S Z W 1 v d m V k Q 2 9 s d W 1 u c z E u e 1 R l c 3 Q g N i w 1 f S Z x d W 9 0 O y w m c X V v d D t T Z W N 0 a W 9 u M S 8 y M G J l Z X M x M G l 0 Z X I x M G Z v b 2 R 4 N T A v Q X V 0 b 1 J l b W 9 2 Z W R D b 2 x 1 b W 5 z M S 5 7 V G V z d C A 3 L D Z 9 J n F 1 b 3 Q 7 L C Z x d W 9 0 O 1 N l Y 3 R p b 2 4 x L z I w Y m V l c z E w a X R l c j E w Z m 9 v Z H g 1 M C 9 B d X R v U m V t b 3 Z l Z E N v b H V t b n M x L n t U Z X N 0 I D g s N 3 0 m c X V v d D s s J n F 1 b 3 Q 7 U 2 V j d G l v b j E v M j B i Z W V z M T B p d G V y M T B m b 2 9 k e D U w L 0 F 1 d G 9 S Z W 1 v d m V k Q 2 9 s d W 1 u c z E u e 1 R l c 3 Q g O S w 4 f S Z x d W 9 0 O y w m c X V v d D t T Z W N 0 a W 9 u M S 8 y M G J l Z X M x M G l 0 Z X I x M G Z v b 2 R 4 N T A v Q X V 0 b 1 J l b W 9 2 Z W R D b 2 x 1 b W 5 z M S 5 7 V G V z d C A x M C w 5 f S Z x d W 9 0 O y w m c X V v d D t T Z W N 0 a W 9 u M S 8 y M G J l Z X M x M G l 0 Z X I x M G Z v b 2 R 4 N T A v Q X V 0 b 1 J l b W 9 2 Z W R D b 2 x 1 b W 5 z M S 5 7 V G V z d C A x M S w x M H 0 m c X V v d D s s J n F 1 b 3 Q 7 U 2 V j d G l v b j E v M j B i Z W V z M T B p d G V y M T B m b 2 9 k e D U w L 0 F 1 d G 9 S Z W 1 v d m V k Q 2 9 s d W 1 u c z E u e 1 R l c 3 Q g M T I s M T F 9 J n F 1 b 3 Q 7 L C Z x d W 9 0 O 1 N l Y 3 R p b 2 4 x L z I w Y m V l c z E w a X R l c j E w Z m 9 v Z H g 1 M C 9 B d X R v U m V t b 3 Z l Z E N v b H V t b n M x L n t U Z X N 0 I D E z L D E y f S Z x d W 9 0 O y w m c X V v d D t T Z W N 0 a W 9 u M S 8 y M G J l Z X M x M G l 0 Z X I x M G Z v b 2 R 4 N T A v Q X V 0 b 1 J l b W 9 2 Z W R D b 2 x 1 b W 5 z M S 5 7 V G V z d C A x N C w x M 3 0 m c X V v d D s s J n F 1 b 3 Q 7 U 2 V j d G l v b j E v M j B i Z W V z M T B p d G V y M T B m b 2 9 k e D U w L 0 F 1 d G 9 S Z W 1 v d m V k Q 2 9 s d W 1 u c z E u e 1 R l c 3 Q g M T U s M T R 9 J n F 1 b 3 Q 7 L C Z x d W 9 0 O 1 N l Y 3 R p b 2 4 x L z I w Y m V l c z E w a X R l c j E w Z m 9 v Z H g 1 M C 9 B d X R v U m V t b 3 Z l Z E N v b H V t b n M x L n t U Z X N 0 I D E 2 L D E 1 f S Z x d W 9 0 O y w m c X V v d D t T Z W N 0 a W 9 u M S 8 y M G J l Z X M x M G l 0 Z X I x M G Z v b 2 R 4 N T A v Q X V 0 b 1 J l b W 9 2 Z W R D b 2 x 1 b W 5 z M S 5 7 V G V z d C A x N y w x N n 0 m c X V v d D s s J n F 1 b 3 Q 7 U 2 V j d G l v b j E v M j B i Z W V z M T B p d G V y M T B m b 2 9 k e D U w L 0 F 1 d G 9 S Z W 1 v d m V k Q 2 9 s d W 1 u c z E u e 1 R l c 3 Q g M T g s M T d 9 J n F 1 b 3 Q 7 L C Z x d W 9 0 O 1 N l Y 3 R p b 2 4 x L z I w Y m V l c z E w a X R l c j E w Z m 9 v Z H g 1 M C 9 B d X R v U m V t b 3 Z l Z E N v b H V t b n M x L n t U Z X N 0 I D E 5 L D E 4 f S Z x d W 9 0 O y w m c X V v d D t T Z W N 0 a W 9 u M S 8 y M G J l Z X M x M G l 0 Z X I x M G Z v b 2 R 4 N T A v Q X V 0 b 1 J l b W 9 2 Z W R D b 2 x 1 b W 5 z M S 5 7 V G V z d C A y M C w x O X 0 m c X V v d D s s J n F 1 b 3 Q 7 U 2 V j d G l v b j E v M j B i Z W V z M T B p d G V y M T B m b 2 9 k e D U w L 0 F 1 d G 9 S Z W 1 v d m V k Q 2 9 s d W 1 u c z E u e 1 R l c 3 Q g M j E s M j B 9 J n F 1 b 3 Q 7 L C Z x d W 9 0 O 1 N l Y 3 R p b 2 4 x L z I w Y m V l c z E w a X R l c j E w Z m 9 v Z H g 1 M C 9 B d X R v U m V t b 3 Z l Z E N v b H V t b n M x L n t U Z X N 0 I D I y L D I x f S Z x d W 9 0 O y w m c X V v d D t T Z W N 0 a W 9 u M S 8 y M G J l Z X M x M G l 0 Z X I x M G Z v b 2 R 4 N T A v Q X V 0 b 1 J l b W 9 2 Z W R D b 2 x 1 b W 5 z M S 5 7 V G V z d C A y M y w y M n 0 m c X V v d D s s J n F 1 b 3 Q 7 U 2 V j d G l v b j E v M j B i Z W V z M T B p d G V y M T B m b 2 9 k e D U w L 0 F 1 d G 9 S Z W 1 v d m V k Q 2 9 s d W 1 u c z E u e 1 R l c 3 Q g M j Q s M j N 9 J n F 1 b 3 Q 7 L C Z x d W 9 0 O 1 N l Y 3 R p b 2 4 x L z I w Y m V l c z E w a X R l c j E w Z m 9 v Z H g 1 M C 9 B d X R v U m V t b 3 Z l Z E N v b H V t b n M x L n t U Z X N 0 I D I 1 L D I 0 f S Z x d W 9 0 O y w m c X V v d D t T Z W N 0 a W 9 u M S 8 y M G J l Z X M x M G l 0 Z X I x M G Z v b 2 R 4 N T A v Q X V 0 b 1 J l b W 9 2 Z W R D b 2 x 1 b W 5 z M S 5 7 V G V z d C A y N i w y N X 0 m c X V v d D s s J n F 1 b 3 Q 7 U 2 V j d G l v b j E v M j B i Z W V z M T B p d G V y M T B m b 2 9 k e D U w L 0 F 1 d G 9 S Z W 1 v d m V k Q 2 9 s d W 1 u c z E u e 1 R l c 3 Q g M j c s M j Z 9 J n F 1 b 3 Q 7 L C Z x d W 9 0 O 1 N l Y 3 R p b 2 4 x L z I w Y m V l c z E w a X R l c j E w Z m 9 v Z H g 1 M C 9 B d X R v U m V t b 3 Z l Z E N v b H V t b n M x L n t U Z X N 0 I D I 4 L D I 3 f S Z x d W 9 0 O y w m c X V v d D t T Z W N 0 a W 9 u M S 8 y M G J l Z X M x M G l 0 Z X I x M G Z v b 2 R 4 N T A v Q X V 0 b 1 J l b W 9 2 Z W R D b 2 x 1 b W 5 z M S 5 7 V G V z d C A y O S w y O H 0 m c X V v d D s s J n F 1 b 3 Q 7 U 2 V j d G l v b j E v M j B i Z W V z M T B p d G V y M T B m b 2 9 k e D U w L 0 F 1 d G 9 S Z W 1 v d m V k Q 2 9 s d W 1 u c z E u e 1 R l c 3 Q g M z A s M j l 9 J n F 1 b 3 Q 7 L C Z x d W 9 0 O 1 N l Y 3 R p b 2 4 x L z I w Y m V l c z E w a X R l c j E w Z m 9 v Z H g 1 M C 9 B d X R v U m V t b 3 Z l Z E N v b H V t b n M x L n t U Z X N 0 I D M x L D M w f S Z x d W 9 0 O y w m c X V v d D t T Z W N 0 a W 9 u M S 8 y M G J l Z X M x M G l 0 Z X I x M G Z v b 2 R 4 N T A v Q X V 0 b 1 J l b W 9 2 Z W R D b 2 x 1 b W 5 z M S 5 7 V G V z d C A z M i w z M X 0 m c X V v d D s s J n F 1 b 3 Q 7 U 2 V j d G l v b j E v M j B i Z W V z M T B p d G V y M T B m b 2 9 k e D U w L 0 F 1 d G 9 S Z W 1 v d m V k Q 2 9 s d W 1 u c z E u e 1 R l c 3 Q g M z M s M z J 9 J n F 1 b 3 Q 7 L C Z x d W 9 0 O 1 N l Y 3 R p b 2 4 x L z I w Y m V l c z E w a X R l c j E w Z m 9 v Z H g 1 M C 9 B d X R v U m V t b 3 Z l Z E N v b H V t b n M x L n t U Z X N 0 I D M 0 L D M z f S Z x d W 9 0 O y w m c X V v d D t T Z W N 0 a W 9 u M S 8 y M G J l Z X M x M G l 0 Z X I x M G Z v b 2 R 4 N T A v Q X V 0 b 1 J l b W 9 2 Z W R D b 2 x 1 b W 5 z M S 5 7 V G V z d C A z N S w z N H 0 m c X V v d D s s J n F 1 b 3 Q 7 U 2 V j d G l v b j E v M j B i Z W V z M T B p d G V y M T B m b 2 9 k e D U w L 0 F 1 d G 9 S Z W 1 v d m V k Q 2 9 s d W 1 u c z E u e 1 R l c 3 Q g M z Y s M z V 9 J n F 1 b 3 Q 7 L C Z x d W 9 0 O 1 N l Y 3 R p b 2 4 x L z I w Y m V l c z E w a X R l c j E w Z m 9 v Z H g 1 M C 9 B d X R v U m V t b 3 Z l Z E N v b H V t b n M x L n t U Z X N 0 I D M 3 L D M 2 f S Z x d W 9 0 O y w m c X V v d D t T Z W N 0 a W 9 u M S 8 y M G J l Z X M x M G l 0 Z X I x M G Z v b 2 R 4 N T A v Q X V 0 b 1 J l b W 9 2 Z W R D b 2 x 1 b W 5 z M S 5 7 V G V z d C A z O C w z N 3 0 m c X V v d D s s J n F 1 b 3 Q 7 U 2 V j d G l v b j E v M j B i Z W V z M T B p d G V y M T B m b 2 9 k e D U w L 0 F 1 d G 9 S Z W 1 v d m V k Q 2 9 s d W 1 u c z E u e 1 R l c 3 Q g M z k s M z h 9 J n F 1 b 3 Q 7 L C Z x d W 9 0 O 1 N l Y 3 R p b 2 4 x L z I w Y m V l c z E w a X R l c j E w Z m 9 v Z H g 1 M C 9 B d X R v U m V t b 3 Z l Z E N v b H V t b n M x L n t U Z X N 0 I D Q w L D M 5 f S Z x d W 9 0 O y w m c X V v d D t T Z W N 0 a W 9 u M S 8 y M G J l Z X M x M G l 0 Z X I x M G Z v b 2 R 4 N T A v Q X V 0 b 1 J l b W 9 2 Z W R D b 2 x 1 b W 5 z M S 5 7 V G V z d C A 0 M S w 0 M H 0 m c X V v d D s s J n F 1 b 3 Q 7 U 2 V j d G l v b j E v M j B i Z W V z M T B p d G V y M T B m b 2 9 k e D U w L 0 F 1 d G 9 S Z W 1 v d m V k Q 2 9 s d W 1 u c z E u e 1 R l c 3 Q g N D I s N D F 9 J n F 1 b 3 Q 7 L C Z x d W 9 0 O 1 N l Y 3 R p b 2 4 x L z I w Y m V l c z E w a X R l c j E w Z m 9 v Z H g 1 M C 9 B d X R v U m V t b 3 Z l Z E N v b H V t b n M x L n t U Z X N 0 I D Q z L D Q y f S Z x d W 9 0 O y w m c X V v d D t T Z W N 0 a W 9 u M S 8 y M G J l Z X M x M G l 0 Z X I x M G Z v b 2 R 4 N T A v Q X V 0 b 1 J l b W 9 2 Z W R D b 2 x 1 b W 5 z M S 5 7 V G V z d C A 0 N C w 0 M 3 0 m c X V v d D s s J n F 1 b 3 Q 7 U 2 V j d G l v b j E v M j B i Z W V z M T B p d G V y M T B m b 2 9 k e D U w L 0 F 1 d G 9 S Z W 1 v d m V k Q 2 9 s d W 1 u c z E u e 1 R l c 3 Q g N D U s N D R 9 J n F 1 b 3 Q 7 L C Z x d W 9 0 O 1 N l Y 3 R p b 2 4 x L z I w Y m V l c z E w a X R l c j E w Z m 9 v Z H g 1 M C 9 B d X R v U m V t b 3 Z l Z E N v b H V t b n M x L n t U Z X N 0 I D Q 2 L D Q 1 f S Z x d W 9 0 O y w m c X V v d D t T Z W N 0 a W 9 u M S 8 y M G J l Z X M x M G l 0 Z X I x M G Z v b 2 R 4 N T A v Q X V 0 b 1 J l b W 9 2 Z W R D b 2 x 1 b W 5 z M S 5 7 V G V z d C A 0 N y w 0 N n 0 m c X V v d D s s J n F 1 b 3 Q 7 U 2 V j d G l v b j E v M j B i Z W V z M T B p d G V y M T B m b 2 9 k e D U w L 0 F 1 d G 9 S Z W 1 v d m V k Q 2 9 s d W 1 u c z E u e 1 R l c 3 Q g N D g s N D d 9 J n F 1 b 3 Q 7 L C Z x d W 9 0 O 1 N l Y 3 R p b 2 4 x L z I w Y m V l c z E w a X R l c j E w Z m 9 v Z H g 1 M C 9 B d X R v U m V t b 3 Z l Z E N v b H V t b n M x L n t U Z X N 0 I D Q 5 L D Q 4 f S Z x d W 9 0 O y w m c X V v d D t T Z W N 0 a W 9 u M S 8 y M G J l Z X M x M G l 0 Z X I x M G Z v b 2 R 4 N T A v Q X V 0 b 1 J l b W 9 2 Z W R D b 2 x 1 b W 5 z M S 5 7 V G V z d C A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Y m V l c z E w a X R l c j E w Z m 9 v Z H g 1 M C 9 B d X R v U m V t b 3 Z l Z E N v b H V t b n M x L n t U Z X N 0 I D E s M H 0 m c X V v d D s s J n F 1 b 3 Q 7 U 2 V j d G l v b j E v M j B i Z W V z M T B p d G V y M T B m b 2 9 k e D U w L 0 F 1 d G 9 S Z W 1 v d m V k Q 2 9 s d W 1 u c z E u e 1 R l c 3 Q g M i w x f S Z x d W 9 0 O y w m c X V v d D t T Z W N 0 a W 9 u M S 8 y M G J l Z X M x M G l 0 Z X I x M G Z v b 2 R 4 N T A v Q X V 0 b 1 J l b W 9 2 Z W R D b 2 x 1 b W 5 z M S 5 7 V G V z d C A z L D J 9 J n F 1 b 3 Q 7 L C Z x d W 9 0 O 1 N l Y 3 R p b 2 4 x L z I w Y m V l c z E w a X R l c j E w Z m 9 v Z H g 1 M C 9 B d X R v U m V t b 3 Z l Z E N v b H V t b n M x L n t U Z X N 0 I D Q s M 3 0 m c X V v d D s s J n F 1 b 3 Q 7 U 2 V j d G l v b j E v M j B i Z W V z M T B p d G V y M T B m b 2 9 k e D U w L 0 F 1 d G 9 S Z W 1 v d m V k Q 2 9 s d W 1 u c z E u e 1 R l c 3 Q g N S w 0 f S Z x d W 9 0 O y w m c X V v d D t T Z W N 0 a W 9 u M S 8 y M G J l Z X M x M G l 0 Z X I x M G Z v b 2 R 4 N T A v Q X V 0 b 1 J l b W 9 2 Z W R D b 2 x 1 b W 5 z M S 5 7 V G V z d C A 2 L D V 9 J n F 1 b 3 Q 7 L C Z x d W 9 0 O 1 N l Y 3 R p b 2 4 x L z I w Y m V l c z E w a X R l c j E w Z m 9 v Z H g 1 M C 9 B d X R v U m V t b 3 Z l Z E N v b H V t b n M x L n t U Z X N 0 I D c s N n 0 m c X V v d D s s J n F 1 b 3 Q 7 U 2 V j d G l v b j E v M j B i Z W V z M T B p d G V y M T B m b 2 9 k e D U w L 0 F 1 d G 9 S Z W 1 v d m V k Q 2 9 s d W 1 u c z E u e 1 R l c 3 Q g O C w 3 f S Z x d W 9 0 O y w m c X V v d D t T Z W N 0 a W 9 u M S 8 y M G J l Z X M x M G l 0 Z X I x M G Z v b 2 R 4 N T A v Q X V 0 b 1 J l b W 9 2 Z W R D b 2 x 1 b W 5 z M S 5 7 V G V z d C A 5 L D h 9 J n F 1 b 3 Q 7 L C Z x d W 9 0 O 1 N l Y 3 R p b 2 4 x L z I w Y m V l c z E w a X R l c j E w Z m 9 v Z H g 1 M C 9 B d X R v U m V t b 3 Z l Z E N v b H V t b n M x L n t U Z X N 0 I D E w L D l 9 J n F 1 b 3 Q 7 L C Z x d W 9 0 O 1 N l Y 3 R p b 2 4 x L z I w Y m V l c z E w a X R l c j E w Z m 9 v Z H g 1 M C 9 B d X R v U m V t b 3 Z l Z E N v b H V t b n M x L n t U Z X N 0 I D E x L D E w f S Z x d W 9 0 O y w m c X V v d D t T Z W N 0 a W 9 u M S 8 y M G J l Z X M x M G l 0 Z X I x M G Z v b 2 R 4 N T A v Q X V 0 b 1 J l b W 9 2 Z W R D b 2 x 1 b W 5 z M S 5 7 V G V z d C A x M i w x M X 0 m c X V v d D s s J n F 1 b 3 Q 7 U 2 V j d G l v b j E v M j B i Z W V z M T B p d G V y M T B m b 2 9 k e D U w L 0 F 1 d G 9 S Z W 1 v d m V k Q 2 9 s d W 1 u c z E u e 1 R l c 3 Q g M T M s M T J 9 J n F 1 b 3 Q 7 L C Z x d W 9 0 O 1 N l Y 3 R p b 2 4 x L z I w Y m V l c z E w a X R l c j E w Z m 9 v Z H g 1 M C 9 B d X R v U m V t b 3 Z l Z E N v b H V t b n M x L n t U Z X N 0 I D E 0 L D E z f S Z x d W 9 0 O y w m c X V v d D t T Z W N 0 a W 9 u M S 8 y M G J l Z X M x M G l 0 Z X I x M G Z v b 2 R 4 N T A v Q X V 0 b 1 J l b W 9 2 Z W R D b 2 x 1 b W 5 z M S 5 7 V G V z d C A x N S w x N H 0 m c X V v d D s s J n F 1 b 3 Q 7 U 2 V j d G l v b j E v M j B i Z W V z M T B p d G V y M T B m b 2 9 k e D U w L 0 F 1 d G 9 S Z W 1 v d m V k Q 2 9 s d W 1 u c z E u e 1 R l c 3 Q g M T Y s M T V 9 J n F 1 b 3 Q 7 L C Z x d W 9 0 O 1 N l Y 3 R p b 2 4 x L z I w Y m V l c z E w a X R l c j E w Z m 9 v Z H g 1 M C 9 B d X R v U m V t b 3 Z l Z E N v b H V t b n M x L n t U Z X N 0 I D E 3 L D E 2 f S Z x d W 9 0 O y w m c X V v d D t T Z W N 0 a W 9 u M S 8 y M G J l Z X M x M G l 0 Z X I x M G Z v b 2 R 4 N T A v Q X V 0 b 1 J l b W 9 2 Z W R D b 2 x 1 b W 5 z M S 5 7 V G V z d C A x O C w x N 3 0 m c X V v d D s s J n F 1 b 3 Q 7 U 2 V j d G l v b j E v M j B i Z W V z M T B p d G V y M T B m b 2 9 k e D U w L 0 F 1 d G 9 S Z W 1 v d m V k Q 2 9 s d W 1 u c z E u e 1 R l c 3 Q g M T k s M T h 9 J n F 1 b 3 Q 7 L C Z x d W 9 0 O 1 N l Y 3 R p b 2 4 x L z I w Y m V l c z E w a X R l c j E w Z m 9 v Z H g 1 M C 9 B d X R v U m V t b 3 Z l Z E N v b H V t b n M x L n t U Z X N 0 I D I w L D E 5 f S Z x d W 9 0 O y w m c X V v d D t T Z W N 0 a W 9 u M S 8 y M G J l Z X M x M G l 0 Z X I x M G Z v b 2 R 4 N T A v Q X V 0 b 1 J l b W 9 2 Z W R D b 2 x 1 b W 5 z M S 5 7 V G V z d C A y M S w y M H 0 m c X V v d D s s J n F 1 b 3 Q 7 U 2 V j d G l v b j E v M j B i Z W V z M T B p d G V y M T B m b 2 9 k e D U w L 0 F 1 d G 9 S Z W 1 v d m V k Q 2 9 s d W 1 u c z E u e 1 R l c 3 Q g M j I s M j F 9 J n F 1 b 3 Q 7 L C Z x d W 9 0 O 1 N l Y 3 R p b 2 4 x L z I w Y m V l c z E w a X R l c j E w Z m 9 v Z H g 1 M C 9 B d X R v U m V t b 3 Z l Z E N v b H V t b n M x L n t U Z X N 0 I D I z L D I y f S Z x d W 9 0 O y w m c X V v d D t T Z W N 0 a W 9 u M S 8 y M G J l Z X M x M G l 0 Z X I x M G Z v b 2 R 4 N T A v Q X V 0 b 1 J l b W 9 2 Z W R D b 2 x 1 b W 5 z M S 5 7 V G V z d C A y N C w y M 3 0 m c X V v d D s s J n F 1 b 3 Q 7 U 2 V j d G l v b j E v M j B i Z W V z M T B p d G V y M T B m b 2 9 k e D U w L 0 F 1 d G 9 S Z W 1 v d m V k Q 2 9 s d W 1 u c z E u e 1 R l c 3 Q g M j U s M j R 9 J n F 1 b 3 Q 7 L C Z x d W 9 0 O 1 N l Y 3 R p b 2 4 x L z I w Y m V l c z E w a X R l c j E w Z m 9 v Z H g 1 M C 9 B d X R v U m V t b 3 Z l Z E N v b H V t b n M x L n t U Z X N 0 I D I 2 L D I 1 f S Z x d W 9 0 O y w m c X V v d D t T Z W N 0 a W 9 u M S 8 y M G J l Z X M x M G l 0 Z X I x M G Z v b 2 R 4 N T A v Q X V 0 b 1 J l b W 9 2 Z W R D b 2 x 1 b W 5 z M S 5 7 V G V z d C A y N y w y N n 0 m c X V v d D s s J n F 1 b 3 Q 7 U 2 V j d G l v b j E v M j B i Z W V z M T B p d G V y M T B m b 2 9 k e D U w L 0 F 1 d G 9 S Z W 1 v d m V k Q 2 9 s d W 1 u c z E u e 1 R l c 3 Q g M j g s M j d 9 J n F 1 b 3 Q 7 L C Z x d W 9 0 O 1 N l Y 3 R p b 2 4 x L z I w Y m V l c z E w a X R l c j E w Z m 9 v Z H g 1 M C 9 B d X R v U m V t b 3 Z l Z E N v b H V t b n M x L n t U Z X N 0 I D I 5 L D I 4 f S Z x d W 9 0 O y w m c X V v d D t T Z W N 0 a W 9 u M S 8 y M G J l Z X M x M G l 0 Z X I x M G Z v b 2 R 4 N T A v Q X V 0 b 1 J l b W 9 2 Z W R D b 2 x 1 b W 5 z M S 5 7 V G V z d C A z M C w y O X 0 m c X V v d D s s J n F 1 b 3 Q 7 U 2 V j d G l v b j E v M j B i Z W V z M T B p d G V y M T B m b 2 9 k e D U w L 0 F 1 d G 9 S Z W 1 v d m V k Q 2 9 s d W 1 u c z E u e 1 R l c 3 Q g M z E s M z B 9 J n F 1 b 3 Q 7 L C Z x d W 9 0 O 1 N l Y 3 R p b 2 4 x L z I w Y m V l c z E w a X R l c j E w Z m 9 v Z H g 1 M C 9 B d X R v U m V t b 3 Z l Z E N v b H V t b n M x L n t U Z X N 0 I D M y L D M x f S Z x d W 9 0 O y w m c X V v d D t T Z W N 0 a W 9 u M S 8 y M G J l Z X M x M G l 0 Z X I x M G Z v b 2 R 4 N T A v Q X V 0 b 1 J l b W 9 2 Z W R D b 2 x 1 b W 5 z M S 5 7 V G V z d C A z M y w z M n 0 m c X V v d D s s J n F 1 b 3 Q 7 U 2 V j d G l v b j E v M j B i Z W V z M T B p d G V y M T B m b 2 9 k e D U w L 0 F 1 d G 9 S Z W 1 v d m V k Q 2 9 s d W 1 u c z E u e 1 R l c 3 Q g M z Q s M z N 9 J n F 1 b 3 Q 7 L C Z x d W 9 0 O 1 N l Y 3 R p b 2 4 x L z I w Y m V l c z E w a X R l c j E w Z m 9 v Z H g 1 M C 9 B d X R v U m V t b 3 Z l Z E N v b H V t b n M x L n t U Z X N 0 I D M 1 L D M 0 f S Z x d W 9 0 O y w m c X V v d D t T Z W N 0 a W 9 u M S 8 y M G J l Z X M x M G l 0 Z X I x M G Z v b 2 R 4 N T A v Q X V 0 b 1 J l b W 9 2 Z W R D b 2 x 1 b W 5 z M S 5 7 V G V z d C A z N i w z N X 0 m c X V v d D s s J n F 1 b 3 Q 7 U 2 V j d G l v b j E v M j B i Z W V z M T B p d G V y M T B m b 2 9 k e D U w L 0 F 1 d G 9 S Z W 1 v d m V k Q 2 9 s d W 1 u c z E u e 1 R l c 3 Q g M z c s M z Z 9 J n F 1 b 3 Q 7 L C Z x d W 9 0 O 1 N l Y 3 R p b 2 4 x L z I w Y m V l c z E w a X R l c j E w Z m 9 v Z H g 1 M C 9 B d X R v U m V t b 3 Z l Z E N v b H V t b n M x L n t U Z X N 0 I D M 4 L D M 3 f S Z x d W 9 0 O y w m c X V v d D t T Z W N 0 a W 9 u M S 8 y M G J l Z X M x M G l 0 Z X I x M G Z v b 2 R 4 N T A v Q X V 0 b 1 J l b W 9 2 Z W R D b 2 x 1 b W 5 z M S 5 7 V G V z d C A z O S w z O H 0 m c X V v d D s s J n F 1 b 3 Q 7 U 2 V j d G l v b j E v M j B i Z W V z M T B p d G V y M T B m b 2 9 k e D U w L 0 F 1 d G 9 S Z W 1 v d m V k Q 2 9 s d W 1 u c z E u e 1 R l c 3 Q g N D A s M z l 9 J n F 1 b 3 Q 7 L C Z x d W 9 0 O 1 N l Y 3 R p b 2 4 x L z I w Y m V l c z E w a X R l c j E w Z m 9 v Z H g 1 M C 9 B d X R v U m V t b 3 Z l Z E N v b H V t b n M x L n t U Z X N 0 I D Q x L D Q w f S Z x d W 9 0 O y w m c X V v d D t T Z W N 0 a W 9 u M S 8 y M G J l Z X M x M G l 0 Z X I x M G Z v b 2 R 4 N T A v Q X V 0 b 1 J l b W 9 2 Z W R D b 2 x 1 b W 5 z M S 5 7 V G V z d C A 0 M i w 0 M X 0 m c X V v d D s s J n F 1 b 3 Q 7 U 2 V j d G l v b j E v M j B i Z W V z M T B p d G V y M T B m b 2 9 k e D U w L 0 F 1 d G 9 S Z W 1 v d m V k Q 2 9 s d W 1 u c z E u e 1 R l c 3 Q g N D M s N D J 9 J n F 1 b 3 Q 7 L C Z x d W 9 0 O 1 N l Y 3 R p b 2 4 x L z I w Y m V l c z E w a X R l c j E w Z m 9 v Z H g 1 M C 9 B d X R v U m V t b 3 Z l Z E N v b H V t b n M x L n t U Z X N 0 I D Q 0 L D Q z f S Z x d W 9 0 O y w m c X V v d D t T Z W N 0 a W 9 u M S 8 y M G J l Z X M x M G l 0 Z X I x M G Z v b 2 R 4 N T A v Q X V 0 b 1 J l b W 9 2 Z W R D b 2 x 1 b W 5 z M S 5 7 V G V z d C A 0 N S w 0 N H 0 m c X V v d D s s J n F 1 b 3 Q 7 U 2 V j d G l v b j E v M j B i Z W V z M T B p d G V y M T B m b 2 9 k e D U w L 0 F 1 d G 9 S Z W 1 v d m V k Q 2 9 s d W 1 u c z E u e 1 R l c 3 Q g N D Y s N D V 9 J n F 1 b 3 Q 7 L C Z x d W 9 0 O 1 N l Y 3 R p b 2 4 x L z I w Y m V l c z E w a X R l c j E w Z m 9 v Z H g 1 M C 9 B d X R v U m V t b 3 Z l Z E N v b H V t b n M x L n t U Z X N 0 I D Q 3 L D Q 2 f S Z x d W 9 0 O y w m c X V v d D t T Z W N 0 a W 9 u M S 8 y M G J l Z X M x M G l 0 Z X I x M G Z v b 2 R 4 N T A v Q X V 0 b 1 J l b W 9 2 Z W R D b 2 x 1 b W 5 z M S 5 7 V G V z d C A 0 O C w 0 N 3 0 m c X V v d D s s J n F 1 b 3 Q 7 U 2 V j d G l v b j E v M j B i Z W V z M T B p d G V y M T B m b 2 9 k e D U w L 0 F 1 d G 9 S Z W 1 v d m V k Q 2 9 s d W 1 u c z E u e 1 R l c 3 Q g N D k s N D h 9 J n F 1 b 3 Q 7 L C Z x d W 9 0 O 1 N l Y 3 R p b 2 4 x L z I w Y m V l c z E w a X R l c j E w Z m 9 v Z H g 1 M C 9 B d X R v U m V t b 3 Z l Z E N v b H V t b n M x L n t U Z X N 0 I D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B i Z W V z M T B p d G V y M T B m b 2 9 k e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E w a X R l c j E w Z m 9 v Z H g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x M G l 0 Z X I x M G Z v b 2 R 4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x M G l 0 Z X I x M G Z v b 2 R 4 N T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E w a X R l c j E w Z m 9 v Z H g 1 M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x M G l 0 Z X I x M G Z v b 2 R 4 N T A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I w a X R l c j E w Z m 9 v Z H g 1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2 I 5 O W E x L T V i Z D I t N G U y Z S 0 5 N T h i L W F m O D Y 0 M m I 1 Y z B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E w Y m V l c z I w a X R l c j E w Z m 9 v Z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F Q y M T o x O D o 1 N i 4 x N T k 2 N T Q x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1 R l c 3 Q g M S Z x d W 9 0 O y w m c X V v d D t U Z X N 0 I D I m c X V v d D s s J n F 1 b 3 Q 7 V G V z d C A z J n F 1 b 3 Q 7 L C Z x d W 9 0 O 1 R l c 3 Q g N C Z x d W 9 0 O y w m c X V v d D t U Z X N 0 I D U m c X V v d D s s J n F 1 b 3 Q 7 V G V z d C A 2 J n F 1 b 3 Q 7 L C Z x d W 9 0 O 1 R l c 3 Q g N y Z x d W 9 0 O y w m c X V v d D t U Z X N 0 I D g m c X V v d D s s J n F 1 b 3 Q 7 V G V z d C A 5 J n F 1 b 3 Q 7 L C Z x d W 9 0 O 1 R l c 3 Q g M T A m c X V v d D s s J n F 1 b 3 Q 7 V G V z d C A x M S Z x d W 9 0 O y w m c X V v d D t U Z X N 0 I D E y J n F 1 b 3 Q 7 L C Z x d W 9 0 O 1 R l c 3 Q g M T M m c X V v d D s s J n F 1 b 3 Q 7 V G V z d C A x N C Z x d W 9 0 O y w m c X V v d D t U Z X N 0 I D E 1 J n F 1 b 3 Q 7 L C Z x d W 9 0 O 1 R l c 3 Q g M T Y m c X V v d D s s J n F 1 b 3 Q 7 V G V z d C A x N y Z x d W 9 0 O y w m c X V v d D t U Z X N 0 I D E 4 J n F 1 b 3 Q 7 L C Z x d W 9 0 O 1 R l c 3 Q g M T k m c X V v d D s s J n F 1 b 3 Q 7 V G V z d C A y M C Z x d W 9 0 O y w m c X V v d D t U Z X N 0 I D I x J n F 1 b 3 Q 7 L C Z x d W 9 0 O 1 R l c 3 Q g M j I m c X V v d D s s J n F 1 b 3 Q 7 V G V z d C A y M y Z x d W 9 0 O y w m c X V v d D t U Z X N 0 I D I 0 J n F 1 b 3 Q 7 L C Z x d W 9 0 O 1 R l c 3 Q g M j U m c X V v d D s s J n F 1 b 3 Q 7 V G V z d C A y N i Z x d W 9 0 O y w m c X V v d D t U Z X N 0 I D I 3 J n F 1 b 3 Q 7 L C Z x d W 9 0 O 1 R l c 3 Q g M j g m c X V v d D s s J n F 1 b 3 Q 7 V G V z d C A y O S Z x d W 9 0 O y w m c X V v d D t U Z X N 0 I D M w J n F 1 b 3 Q 7 L C Z x d W 9 0 O 1 R l c 3 Q g M z E m c X V v d D s s J n F 1 b 3 Q 7 V G V z d C A z M i Z x d W 9 0 O y w m c X V v d D t U Z X N 0 I D M z J n F 1 b 3 Q 7 L C Z x d W 9 0 O 1 R l c 3 Q g M z Q m c X V v d D s s J n F 1 b 3 Q 7 V G V z d C A z N S Z x d W 9 0 O y w m c X V v d D t U Z X N 0 I D M 2 J n F 1 b 3 Q 7 L C Z x d W 9 0 O 1 R l c 3 Q g M z c m c X V v d D s s J n F 1 b 3 Q 7 V G V z d C A z O C Z x d W 9 0 O y w m c X V v d D t U Z X N 0 I D M 5 J n F 1 b 3 Q 7 L C Z x d W 9 0 O 1 R l c 3 Q g N D A m c X V v d D s s J n F 1 b 3 Q 7 V G V z d C A 0 M S Z x d W 9 0 O y w m c X V v d D t U Z X N 0 I D Q y J n F 1 b 3 Q 7 L C Z x d W 9 0 O 1 R l c 3 Q g N D M m c X V v d D s s J n F 1 b 3 Q 7 V G V z d C A 0 N C Z x d W 9 0 O y w m c X V v d D t U Z X N 0 I D Q 1 J n F 1 b 3 Q 7 L C Z x d W 9 0 O 1 R l c 3 Q g N D Y m c X V v d D s s J n F 1 b 3 Q 7 V G V z d C A 0 N y Z x d W 9 0 O y w m c X V v d D t U Z X N 0 I D Q 4 J n F 1 b 3 Q 7 L C Z x d W 9 0 O 1 R l c 3 Q g N D k m c X V v d D s s J n F 1 b 3 Q 7 V G V z d C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J l Z X M y M G l 0 Z X I x M G Z v b 2 R 4 N T A v Q X V 0 b 1 J l b W 9 2 Z W R D b 2 x 1 b W 5 z M S 5 7 V G V z d C A x L D B 9 J n F 1 b 3 Q 7 L C Z x d W 9 0 O 1 N l Y 3 R p b 2 4 x L z E w Y m V l c z I w a X R l c j E w Z m 9 v Z H g 1 M C 9 B d X R v U m V t b 3 Z l Z E N v b H V t b n M x L n t U Z X N 0 I D I s M X 0 m c X V v d D s s J n F 1 b 3 Q 7 U 2 V j d G l v b j E v M T B i Z W V z M j B p d G V y M T B m b 2 9 k e D U w L 0 F 1 d G 9 S Z W 1 v d m V k Q 2 9 s d W 1 u c z E u e 1 R l c 3 Q g M y w y f S Z x d W 9 0 O y w m c X V v d D t T Z W N 0 a W 9 u M S 8 x M G J l Z X M y M G l 0 Z X I x M G Z v b 2 R 4 N T A v Q X V 0 b 1 J l b W 9 2 Z W R D b 2 x 1 b W 5 z M S 5 7 V G V z d C A 0 L D N 9 J n F 1 b 3 Q 7 L C Z x d W 9 0 O 1 N l Y 3 R p b 2 4 x L z E w Y m V l c z I w a X R l c j E w Z m 9 v Z H g 1 M C 9 B d X R v U m V t b 3 Z l Z E N v b H V t b n M x L n t U Z X N 0 I D U s N H 0 m c X V v d D s s J n F 1 b 3 Q 7 U 2 V j d G l v b j E v M T B i Z W V z M j B p d G V y M T B m b 2 9 k e D U w L 0 F 1 d G 9 S Z W 1 v d m V k Q 2 9 s d W 1 u c z E u e 1 R l c 3 Q g N i w 1 f S Z x d W 9 0 O y w m c X V v d D t T Z W N 0 a W 9 u M S 8 x M G J l Z X M y M G l 0 Z X I x M G Z v b 2 R 4 N T A v Q X V 0 b 1 J l b W 9 2 Z W R D b 2 x 1 b W 5 z M S 5 7 V G V z d C A 3 L D Z 9 J n F 1 b 3 Q 7 L C Z x d W 9 0 O 1 N l Y 3 R p b 2 4 x L z E w Y m V l c z I w a X R l c j E w Z m 9 v Z H g 1 M C 9 B d X R v U m V t b 3 Z l Z E N v b H V t b n M x L n t U Z X N 0 I D g s N 3 0 m c X V v d D s s J n F 1 b 3 Q 7 U 2 V j d G l v b j E v M T B i Z W V z M j B p d G V y M T B m b 2 9 k e D U w L 0 F 1 d G 9 S Z W 1 v d m V k Q 2 9 s d W 1 u c z E u e 1 R l c 3 Q g O S w 4 f S Z x d W 9 0 O y w m c X V v d D t T Z W N 0 a W 9 u M S 8 x M G J l Z X M y M G l 0 Z X I x M G Z v b 2 R 4 N T A v Q X V 0 b 1 J l b W 9 2 Z W R D b 2 x 1 b W 5 z M S 5 7 V G V z d C A x M C w 5 f S Z x d W 9 0 O y w m c X V v d D t T Z W N 0 a W 9 u M S 8 x M G J l Z X M y M G l 0 Z X I x M G Z v b 2 R 4 N T A v Q X V 0 b 1 J l b W 9 2 Z W R D b 2 x 1 b W 5 z M S 5 7 V G V z d C A x M S w x M H 0 m c X V v d D s s J n F 1 b 3 Q 7 U 2 V j d G l v b j E v M T B i Z W V z M j B p d G V y M T B m b 2 9 k e D U w L 0 F 1 d G 9 S Z W 1 v d m V k Q 2 9 s d W 1 u c z E u e 1 R l c 3 Q g M T I s M T F 9 J n F 1 b 3 Q 7 L C Z x d W 9 0 O 1 N l Y 3 R p b 2 4 x L z E w Y m V l c z I w a X R l c j E w Z m 9 v Z H g 1 M C 9 B d X R v U m V t b 3 Z l Z E N v b H V t b n M x L n t U Z X N 0 I D E z L D E y f S Z x d W 9 0 O y w m c X V v d D t T Z W N 0 a W 9 u M S 8 x M G J l Z X M y M G l 0 Z X I x M G Z v b 2 R 4 N T A v Q X V 0 b 1 J l b W 9 2 Z W R D b 2 x 1 b W 5 z M S 5 7 V G V z d C A x N C w x M 3 0 m c X V v d D s s J n F 1 b 3 Q 7 U 2 V j d G l v b j E v M T B i Z W V z M j B p d G V y M T B m b 2 9 k e D U w L 0 F 1 d G 9 S Z W 1 v d m V k Q 2 9 s d W 1 u c z E u e 1 R l c 3 Q g M T U s M T R 9 J n F 1 b 3 Q 7 L C Z x d W 9 0 O 1 N l Y 3 R p b 2 4 x L z E w Y m V l c z I w a X R l c j E w Z m 9 v Z H g 1 M C 9 B d X R v U m V t b 3 Z l Z E N v b H V t b n M x L n t U Z X N 0 I D E 2 L D E 1 f S Z x d W 9 0 O y w m c X V v d D t T Z W N 0 a W 9 u M S 8 x M G J l Z X M y M G l 0 Z X I x M G Z v b 2 R 4 N T A v Q X V 0 b 1 J l b W 9 2 Z W R D b 2 x 1 b W 5 z M S 5 7 V G V z d C A x N y w x N n 0 m c X V v d D s s J n F 1 b 3 Q 7 U 2 V j d G l v b j E v M T B i Z W V z M j B p d G V y M T B m b 2 9 k e D U w L 0 F 1 d G 9 S Z W 1 v d m V k Q 2 9 s d W 1 u c z E u e 1 R l c 3 Q g M T g s M T d 9 J n F 1 b 3 Q 7 L C Z x d W 9 0 O 1 N l Y 3 R p b 2 4 x L z E w Y m V l c z I w a X R l c j E w Z m 9 v Z H g 1 M C 9 B d X R v U m V t b 3 Z l Z E N v b H V t b n M x L n t U Z X N 0 I D E 5 L D E 4 f S Z x d W 9 0 O y w m c X V v d D t T Z W N 0 a W 9 u M S 8 x M G J l Z X M y M G l 0 Z X I x M G Z v b 2 R 4 N T A v Q X V 0 b 1 J l b W 9 2 Z W R D b 2 x 1 b W 5 z M S 5 7 V G V z d C A y M C w x O X 0 m c X V v d D s s J n F 1 b 3 Q 7 U 2 V j d G l v b j E v M T B i Z W V z M j B p d G V y M T B m b 2 9 k e D U w L 0 F 1 d G 9 S Z W 1 v d m V k Q 2 9 s d W 1 u c z E u e 1 R l c 3 Q g M j E s M j B 9 J n F 1 b 3 Q 7 L C Z x d W 9 0 O 1 N l Y 3 R p b 2 4 x L z E w Y m V l c z I w a X R l c j E w Z m 9 v Z H g 1 M C 9 B d X R v U m V t b 3 Z l Z E N v b H V t b n M x L n t U Z X N 0 I D I y L D I x f S Z x d W 9 0 O y w m c X V v d D t T Z W N 0 a W 9 u M S 8 x M G J l Z X M y M G l 0 Z X I x M G Z v b 2 R 4 N T A v Q X V 0 b 1 J l b W 9 2 Z W R D b 2 x 1 b W 5 z M S 5 7 V G V z d C A y M y w y M n 0 m c X V v d D s s J n F 1 b 3 Q 7 U 2 V j d G l v b j E v M T B i Z W V z M j B p d G V y M T B m b 2 9 k e D U w L 0 F 1 d G 9 S Z W 1 v d m V k Q 2 9 s d W 1 u c z E u e 1 R l c 3 Q g M j Q s M j N 9 J n F 1 b 3 Q 7 L C Z x d W 9 0 O 1 N l Y 3 R p b 2 4 x L z E w Y m V l c z I w a X R l c j E w Z m 9 v Z H g 1 M C 9 B d X R v U m V t b 3 Z l Z E N v b H V t b n M x L n t U Z X N 0 I D I 1 L D I 0 f S Z x d W 9 0 O y w m c X V v d D t T Z W N 0 a W 9 u M S 8 x M G J l Z X M y M G l 0 Z X I x M G Z v b 2 R 4 N T A v Q X V 0 b 1 J l b W 9 2 Z W R D b 2 x 1 b W 5 z M S 5 7 V G V z d C A y N i w y N X 0 m c X V v d D s s J n F 1 b 3 Q 7 U 2 V j d G l v b j E v M T B i Z W V z M j B p d G V y M T B m b 2 9 k e D U w L 0 F 1 d G 9 S Z W 1 v d m V k Q 2 9 s d W 1 u c z E u e 1 R l c 3 Q g M j c s M j Z 9 J n F 1 b 3 Q 7 L C Z x d W 9 0 O 1 N l Y 3 R p b 2 4 x L z E w Y m V l c z I w a X R l c j E w Z m 9 v Z H g 1 M C 9 B d X R v U m V t b 3 Z l Z E N v b H V t b n M x L n t U Z X N 0 I D I 4 L D I 3 f S Z x d W 9 0 O y w m c X V v d D t T Z W N 0 a W 9 u M S 8 x M G J l Z X M y M G l 0 Z X I x M G Z v b 2 R 4 N T A v Q X V 0 b 1 J l b W 9 2 Z W R D b 2 x 1 b W 5 z M S 5 7 V G V z d C A y O S w y O H 0 m c X V v d D s s J n F 1 b 3 Q 7 U 2 V j d G l v b j E v M T B i Z W V z M j B p d G V y M T B m b 2 9 k e D U w L 0 F 1 d G 9 S Z W 1 v d m V k Q 2 9 s d W 1 u c z E u e 1 R l c 3 Q g M z A s M j l 9 J n F 1 b 3 Q 7 L C Z x d W 9 0 O 1 N l Y 3 R p b 2 4 x L z E w Y m V l c z I w a X R l c j E w Z m 9 v Z H g 1 M C 9 B d X R v U m V t b 3 Z l Z E N v b H V t b n M x L n t U Z X N 0 I D M x L D M w f S Z x d W 9 0 O y w m c X V v d D t T Z W N 0 a W 9 u M S 8 x M G J l Z X M y M G l 0 Z X I x M G Z v b 2 R 4 N T A v Q X V 0 b 1 J l b W 9 2 Z W R D b 2 x 1 b W 5 z M S 5 7 V G V z d C A z M i w z M X 0 m c X V v d D s s J n F 1 b 3 Q 7 U 2 V j d G l v b j E v M T B i Z W V z M j B p d G V y M T B m b 2 9 k e D U w L 0 F 1 d G 9 S Z W 1 v d m V k Q 2 9 s d W 1 u c z E u e 1 R l c 3 Q g M z M s M z J 9 J n F 1 b 3 Q 7 L C Z x d W 9 0 O 1 N l Y 3 R p b 2 4 x L z E w Y m V l c z I w a X R l c j E w Z m 9 v Z H g 1 M C 9 B d X R v U m V t b 3 Z l Z E N v b H V t b n M x L n t U Z X N 0 I D M 0 L D M z f S Z x d W 9 0 O y w m c X V v d D t T Z W N 0 a W 9 u M S 8 x M G J l Z X M y M G l 0 Z X I x M G Z v b 2 R 4 N T A v Q X V 0 b 1 J l b W 9 2 Z W R D b 2 x 1 b W 5 z M S 5 7 V G V z d C A z N S w z N H 0 m c X V v d D s s J n F 1 b 3 Q 7 U 2 V j d G l v b j E v M T B i Z W V z M j B p d G V y M T B m b 2 9 k e D U w L 0 F 1 d G 9 S Z W 1 v d m V k Q 2 9 s d W 1 u c z E u e 1 R l c 3 Q g M z Y s M z V 9 J n F 1 b 3 Q 7 L C Z x d W 9 0 O 1 N l Y 3 R p b 2 4 x L z E w Y m V l c z I w a X R l c j E w Z m 9 v Z H g 1 M C 9 B d X R v U m V t b 3 Z l Z E N v b H V t b n M x L n t U Z X N 0 I D M 3 L D M 2 f S Z x d W 9 0 O y w m c X V v d D t T Z W N 0 a W 9 u M S 8 x M G J l Z X M y M G l 0 Z X I x M G Z v b 2 R 4 N T A v Q X V 0 b 1 J l b W 9 2 Z W R D b 2 x 1 b W 5 z M S 5 7 V G V z d C A z O C w z N 3 0 m c X V v d D s s J n F 1 b 3 Q 7 U 2 V j d G l v b j E v M T B i Z W V z M j B p d G V y M T B m b 2 9 k e D U w L 0 F 1 d G 9 S Z W 1 v d m V k Q 2 9 s d W 1 u c z E u e 1 R l c 3 Q g M z k s M z h 9 J n F 1 b 3 Q 7 L C Z x d W 9 0 O 1 N l Y 3 R p b 2 4 x L z E w Y m V l c z I w a X R l c j E w Z m 9 v Z H g 1 M C 9 B d X R v U m V t b 3 Z l Z E N v b H V t b n M x L n t U Z X N 0 I D Q w L D M 5 f S Z x d W 9 0 O y w m c X V v d D t T Z W N 0 a W 9 u M S 8 x M G J l Z X M y M G l 0 Z X I x M G Z v b 2 R 4 N T A v Q X V 0 b 1 J l b W 9 2 Z W R D b 2 x 1 b W 5 z M S 5 7 V G V z d C A 0 M S w 0 M H 0 m c X V v d D s s J n F 1 b 3 Q 7 U 2 V j d G l v b j E v M T B i Z W V z M j B p d G V y M T B m b 2 9 k e D U w L 0 F 1 d G 9 S Z W 1 v d m V k Q 2 9 s d W 1 u c z E u e 1 R l c 3 Q g N D I s N D F 9 J n F 1 b 3 Q 7 L C Z x d W 9 0 O 1 N l Y 3 R p b 2 4 x L z E w Y m V l c z I w a X R l c j E w Z m 9 v Z H g 1 M C 9 B d X R v U m V t b 3 Z l Z E N v b H V t b n M x L n t U Z X N 0 I D Q z L D Q y f S Z x d W 9 0 O y w m c X V v d D t T Z W N 0 a W 9 u M S 8 x M G J l Z X M y M G l 0 Z X I x M G Z v b 2 R 4 N T A v Q X V 0 b 1 J l b W 9 2 Z W R D b 2 x 1 b W 5 z M S 5 7 V G V z d C A 0 N C w 0 M 3 0 m c X V v d D s s J n F 1 b 3 Q 7 U 2 V j d G l v b j E v M T B i Z W V z M j B p d G V y M T B m b 2 9 k e D U w L 0 F 1 d G 9 S Z W 1 v d m V k Q 2 9 s d W 1 u c z E u e 1 R l c 3 Q g N D U s N D R 9 J n F 1 b 3 Q 7 L C Z x d W 9 0 O 1 N l Y 3 R p b 2 4 x L z E w Y m V l c z I w a X R l c j E w Z m 9 v Z H g 1 M C 9 B d X R v U m V t b 3 Z l Z E N v b H V t b n M x L n t U Z X N 0 I D Q 2 L D Q 1 f S Z x d W 9 0 O y w m c X V v d D t T Z W N 0 a W 9 u M S 8 x M G J l Z X M y M G l 0 Z X I x M G Z v b 2 R 4 N T A v Q X V 0 b 1 J l b W 9 2 Z W R D b 2 x 1 b W 5 z M S 5 7 V G V z d C A 0 N y w 0 N n 0 m c X V v d D s s J n F 1 b 3 Q 7 U 2 V j d G l v b j E v M T B i Z W V z M j B p d G V y M T B m b 2 9 k e D U w L 0 F 1 d G 9 S Z W 1 v d m V k Q 2 9 s d W 1 u c z E u e 1 R l c 3 Q g N D g s N D d 9 J n F 1 b 3 Q 7 L C Z x d W 9 0 O 1 N l Y 3 R p b 2 4 x L z E w Y m V l c z I w a X R l c j E w Z m 9 v Z H g 1 M C 9 B d X R v U m V t b 3 Z l Z E N v b H V t b n M x L n t U Z X N 0 I D Q 5 L D Q 4 f S Z x d W 9 0 O y w m c X V v d D t T Z W N 0 a W 9 u M S 8 x M G J l Z X M y M G l 0 Z X I x M G Z v b 2 R 4 N T A v Q X V 0 b 1 J l b W 9 2 Z W R D b 2 x 1 b W 5 z M S 5 7 V G V z d C A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E w Y m V l c z I w a X R l c j E w Z m 9 v Z H g 1 M C 9 B d X R v U m V t b 3 Z l Z E N v b H V t b n M x L n t U Z X N 0 I D E s M H 0 m c X V v d D s s J n F 1 b 3 Q 7 U 2 V j d G l v b j E v M T B i Z W V z M j B p d G V y M T B m b 2 9 k e D U w L 0 F 1 d G 9 S Z W 1 v d m V k Q 2 9 s d W 1 u c z E u e 1 R l c 3 Q g M i w x f S Z x d W 9 0 O y w m c X V v d D t T Z W N 0 a W 9 u M S 8 x M G J l Z X M y M G l 0 Z X I x M G Z v b 2 R 4 N T A v Q X V 0 b 1 J l b W 9 2 Z W R D b 2 x 1 b W 5 z M S 5 7 V G V z d C A z L D J 9 J n F 1 b 3 Q 7 L C Z x d W 9 0 O 1 N l Y 3 R p b 2 4 x L z E w Y m V l c z I w a X R l c j E w Z m 9 v Z H g 1 M C 9 B d X R v U m V t b 3 Z l Z E N v b H V t b n M x L n t U Z X N 0 I D Q s M 3 0 m c X V v d D s s J n F 1 b 3 Q 7 U 2 V j d G l v b j E v M T B i Z W V z M j B p d G V y M T B m b 2 9 k e D U w L 0 F 1 d G 9 S Z W 1 v d m V k Q 2 9 s d W 1 u c z E u e 1 R l c 3 Q g N S w 0 f S Z x d W 9 0 O y w m c X V v d D t T Z W N 0 a W 9 u M S 8 x M G J l Z X M y M G l 0 Z X I x M G Z v b 2 R 4 N T A v Q X V 0 b 1 J l b W 9 2 Z W R D b 2 x 1 b W 5 z M S 5 7 V G V z d C A 2 L D V 9 J n F 1 b 3 Q 7 L C Z x d W 9 0 O 1 N l Y 3 R p b 2 4 x L z E w Y m V l c z I w a X R l c j E w Z m 9 v Z H g 1 M C 9 B d X R v U m V t b 3 Z l Z E N v b H V t b n M x L n t U Z X N 0 I D c s N n 0 m c X V v d D s s J n F 1 b 3 Q 7 U 2 V j d G l v b j E v M T B i Z W V z M j B p d G V y M T B m b 2 9 k e D U w L 0 F 1 d G 9 S Z W 1 v d m V k Q 2 9 s d W 1 u c z E u e 1 R l c 3 Q g O C w 3 f S Z x d W 9 0 O y w m c X V v d D t T Z W N 0 a W 9 u M S 8 x M G J l Z X M y M G l 0 Z X I x M G Z v b 2 R 4 N T A v Q X V 0 b 1 J l b W 9 2 Z W R D b 2 x 1 b W 5 z M S 5 7 V G V z d C A 5 L D h 9 J n F 1 b 3 Q 7 L C Z x d W 9 0 O 1 N l Y 3 R p b 2 4 x L z E w Y m V l c z I w a X R l c j E w Z m 9 v Z H g 1 M C 9 B d X R v U m V t b 3 Z l Z E N v b H V t b n M x L n t U Z X N 0 I D E w L D l 9 J n F 1 b 3 Q 7 L C Z x d W 9 0 O 1 N l Y 3 R p b 2 4 x L z E w Y m V l c z I w a X R l c j E w Z m 9 v Z H g 1 M C 9 B d X R v U m V t b 3 Z l Z E N v b H V t b n M x L n t U Z X N 0 I D E x L D E w f S Z x d W 9 0 O y w m c X V v d D t T Z W N 0 a W 9 u M S 8 x M G J l Z X M y M G l 0 Z X I x M G Z v b 2 R 4 N T A v Q X V 0 b 1 J l b W 9 2 Z W R D b 2 x 1 b W 5 z M S 5 7 V G V z d C A x M i w x M X 0 m c X V v d D s s J n F 1 b 3 Q 7 U 2 V j d G l v b j E v M T B i Z W V z M j B p d G V y M T B m b 2 9 k e D U w L 0 F 1 d G 9 S Z W 1 v d m V k Q 2 9 s d W 1 u c z E u e 1 R l c 3 Q g M T M s M T J 9 J n F 1 b 3 Q 7 L C Z x d W 9 0 O 1 N l Y 3 R p b 2 4 x L z E w Y m V l c z I w a X R l c j E w Z m 9 v Z H g 1 M C 9 B d X R v U m V t b 3 Z l Z E N v b H V t b n M x L n t U Z X N 0 I D E 0 L D E z f S Z x d W 9 0 O y w m c X V v d D t T Z W N 0 a W 9 u M S 8 x M G J l Z X M y M G l 0 Z X I x M G Z v b 2 R 4 N T A v Q X V 0 b 1 J l b W 9 2 Z W R D b 2 x 1 b W 5 z M S 5 7 V G V z d C A x N S w x N H 0 m c X V v d D s s J n F 1 b 3 Q 7 U 2 V j d G l v b j E v M T B i Z W V z M j B p d G V y M T B m b 2 9 k e D U w L 0 F 1 d G 9 S Z W 1 v d m V k Q 2 9 s d W 1 u c z E u e 1 R l c 3 Q g M T Y s M T V 9 J n F 1 b 3 Q 7 L C Z x d W 9 0 O 1 N l Y 3 R p b 2 4 x L z E w Y m V l c z I w a X R l c j E w Z m 9 v Z H g 1 M C 9 B d X R v U m V t b 3 Z l Z E N v b H V t b n M x L n t U Z X N 0 I D E 3 L D E 2 f S Z x d W 9 0 O y w m c X V v d D t T Z W N 0 a W 9 u M S 8 x M G J l Z X M y M G l 0 Z X I x M G Z v b 2 R 4 N T A v Q X V 0 b 1 J l b W 9 2 Z W R D b 2 x 1 b W 5 z M S 5 7 V G V z d C A x O C w x N 3 0 m c X V v d D s s J n F 1 b 3 Q 7 U 2 V j d G l v b j E v M T B i Z W V z M j B p d G V y M T B m b 2 9 k e D U w L 0 F 1 d G 9 S Z W 1 v d m V k Q 2 9 s d W 1 u c z E u e 1 R l c 3 Q g M T k s M T h 9 J n F 1 b 3 Q 7 L C Z x d W 9 0 O 1 N l Y 3 R p b 2 4 x L z E w Y m V l c z I w a X R l c j E w Z m 9 v Z H g 1 M C 9 B d X R v U m V t b 3 Z l Z E N v b H V t b n M x L n t U Z X N 0 I D I w L D E 5 f S Z x d W 9 0 O y w m c X V v d D t T Z W N 0 a W 9 u M S 8 x M G J l Z X M y M G l 0 Z X I x M G Z v b 2 R 4 N T A v Q X V 0 b 1 J l b W 9 2 Z W R D b 2 x 1 b W 5 z M S 5 7 V G V z d C A y M S w y M H 0 m c X V v d D s s J n F 1 b 3 Q 7 U 2 V j d G l v b j E v M T B i Z W V z M j B p d G V y M T B m b 2 9 k e D U w L 0 F 1 d G 9 S Z W 1 v d m V k Q 2 9 s d W 1 u c z E u e 1 R l c 3 Q g M j I s M j F 9 J n F 1 b 3 Q 7 L C Z x d W 9 0 O 1 N l Y 3 R p b 2 4 x L z E w Y m V l c z I w a X R l c j E w Z m 9 v Z H g 1 M C 9 B d X R v U m V t b 3 Z l Z E N v b H V t b n M x L n t U Z X N 0 I D I z L D I y f S Z x d W 9 0 O y w m c X V v d D t T Z W N 0 a W 9 u M S 8 x M G J l Z X M y M G l 0 Z X I x M G Z v b 2 R 4 N T A v Q X V 0 b 1 J l b W 9 2 Z W R D b 2 x 1 b W 5 z M S 5 7 V G V z d C A y N C w y M 3 0 m c X V v d D s s J n F 1 b 3 Q 7 U 2 V j d G l v b j E v M T B i Z W V z M j B p d G V y M T B m b 2 9 k e D U w L 0 F 1 d G 9 S Z W 1 v d m V k Q 2 9 s d W 1 u c z E u e 1 R l c 3 Q g M j U s M j R 9 J n F 1 b 3 Q 7 L C Z x d W 9 0 O 1 N l Y 3 R p b 2 4 x L z E w Y m V l c z I w a X R l c j E w Z m 9 v Z H g 1 M C 9 B d X R v U m V t b 3 Z l Z E N v b H V t b n M x L n t U Z X N 0 I D I 2 L D I 1 f S Z x d W 9 0 O y w m c X V v d D t T Z W N 0 a W 9 u M S 8 x M G J l Z X M y M G l 0 Z X I x M G Z v b 2 R 4 N T A v Q X V 0 b 1 J l b W 9 2 Z W R D b 2 x 1 b W 5 z M S 5 7 V G V z d C A y N y w y N n 0 m c X V v d D s s J n F 1 b 3 Q 7 U 2 V j d G l v b j E v M T B i Z W V z M j B p d G V y M T B m b 2 9 k e D U w L 0 F 1 d G 9 S Z W 1 v d m V k Q 2 9 s d W 1 u c z E u e 1 R l c 3 Q g M j g s M j d 9 J n F 1 b 3 Q 7 L C Z x d W 9 0 O 1 N l Y 3 R p b 2 4 x L z E w Y m V l c z I w a X R l c j E w Z m 9 v Z H g 1 M C 9 B d X R v U m V t b 3 Z l Z E N v b H V t b n M x L n t U Z X N 0 I D I 5 L D I 4 f S Z x d W 9 0 O y w m c X V v d D t T Z W N 0 a W 9 u M S 8 x M G J l Z X M y M G l 0 Z X I x M G Z v b 2 R 4 N T A v Q X V 0 b 1 J l b W 9 2 Z W R D b 2 x 1 b W 5 z M S 5 7 V G V z d C A z M C w y O X 0 m c X V v d D s s J n F 1 b 3 Q 7 U 2 V j d G l v b j E v M T B i Z W V z M j B p d G V y M T B m b 2 9 k e D U w L 0 F 1 d G 9 S Z W 1 v d m V k Q 2 9 s d W 1 u c z E u e 1 R l c 3 Q g M z E s M z B 9 J n F 1 b 3 Q 7 L C Z x d W 9 0 O 1 N l Y 3 R p b 2 4 x L z E w Y m V l c z I w a X R l c j E w Z m 9 v Z H g 1 M C 9 B d X R v U m V t b 3 Z l Z E N v b H V t b n M x L n t U Z X N 0 I D M y L D M x f S Z x d W 9 0 O y w m c X V v d D t T Z W N 0 a W 9 u M S 8 x M G J l Z X M y M G l 0 Z X I x M G Z v b 2 R 4 N T A v Q X V 0 b 1 J l b W 9 2 Z W R D b 2 x 1 b W 5 z M S 5 7 V G V z d C A z M y w z M n 0 m c X V v d D s s J n F 1 b 3 Q 7 U 2 V j d G l v b j E v M T B i Z W V z M j B p d G V y M T B m b 2 9 k e D U w L 0 F 1 d G 9 S Z W 1 v d m V k Q 2 9 s d W 1 u c z E u e 1 R l c 3 Q g M z Q s M z N 9 J n F 1 b 3 Q 7 L C Z x d W 9 0 O 1 N l Y 3 R p b 2 4 x L z E w Y m V l c z I w a X R l c j E w Z m 9 v Z H g 1 M C 9 B d X R v U m V t b 3 Z l Z E N v b H V t b n M x L n t U Z X N 0 I D M 1 L D M 0 f S Z x d W 9 0 O y w m c X V v d D t T Z W N 0 a W 9 u M S 8 x M G J l Z X M y M G l 0 Z X I x M G Z v b 2 R 4 N T A v Q X V 0 b 1 J l b W 9 2 Z W R D b 2 x 1 b W 5 z M S 5 7 V G V z d C A z N i w z N X 0 m c X V v d D s s J n F 1 b 3 Q 7 U 2 V j d G l v b j E v M T B i Z W V z M j B p d G V y M T B m b 2 9 k e D U w L 0 F 1 d G 9 S Z W 1 v d m V k Q 2 9 s d W 1 u c z E u e 1 R l c 3 Q g M z c s M z Z 9 J n F 1 b 3 Q 7 L C Z x d W 9 0 O 1 N l Y 3 R p b 2 4 x L z E w Y m V l c z I w a X R l c j E w Z m 9 v Z H g 1 M C 9 B d X R v U m V t b 3 Z l Z E N v b H V t b n M x L n t U Z X N 0 I D M 4 L D M 3 f S Z x d W 9 0 O y w m c X V v d D t T Z W N 0 a W 9 u M S 8 x M G J l Z X M y M G l 0 Z X I x M G Z v b 2 R 4 N T A v Q X V 0 b 1 J l b W 9 2 Z W R D b 2 x 1 b W 5 z M S 5 7 V G V z d C A z O S w z O H 0 m c X V v d D s s J n F 1 b 3 Q 7 U 2 V j d G l v b j E v M T B i Z W V z M j B p d G V y M T B m b 2 9 k e D U w L 0 F 1 d G 9 S Z W 1 v d m V k Q 2 9 s d W 1 u c z E u e 1 R l c 3 Q g N D A s M z l 9 J n F 1 b 3 Q 7 L C Z x d W 9 0 O 1 N l Y 3 R p b 2 4 x L z E w Y m V l c z I w a X R l c j E w Z m 9 v Z H g 1 M C 9 B d X R v U m V t b 3 Z l Z E N v b H V t b n M x L n t U Z X N 0 I D Q x L D Q w f S Z x d W 9 0 O y w m c X V v d D t T Z W N 0 a W 9 u M S 8 x M G J l Z X M y M G l 0 Z X I x M G Z v b 2 R 4 N T A v Q X V 0 b 1 J l b W 9 2 Z W R D b 2 x 1 b W 5 z M S 5 7 V G V z d C A 0 M i w 0 M X 0 m c X V v d D s s J n F 1 b 3 Q 7 U 2 V j d G l v b j E v M T B i Z W V z M j B p d G V y M T B m b 2 9 k e D U w L 0 F 1 d G 9 S Z W 1 v d m V k Q 2 9 s d W 1 u c z E u e 1 R l c 3 Q g N D M s N D J 9 J n F 1 b 3 Q 7 L C Z x d W 9 0 O 1 N l Y 3 R p b 2 4 x L z E w Y m V l c z I w a X R l c j E w Z m 9 v Z H g 1 M C 9 B d X R v U m V t b 3 Z l Z E N v b H V t b n M x L n t U Z X N 0 I D Q 0 L D Q z f S Z x d W 9 0 O y w m c X V v d D t T Z W N 0 a W 9 u M S 8 x M G J l Z X M y M G l 0 Z X I x M G Z v b 2 R 4 N T A v Q X V 0 b 1 J l b W 9 2 Z W R D b 2 x 1 b W 5 z M S 5 7 V G V z d C A 0 N S w 0 N H 0 m c X V v d D s s J n F 1 b 3 Q 7 U 2 V j d G l v b j E v M T B i Z W V z M j B p d G V y M T B m b 2 9 k e D U w L 0 F 1 d G 9 S Z W 1 v d m V k Q 2 9 s d W 1 u c z E u e 1 R l c 3 Q g N D Y s N D V 9 J n F 1 b 3 Q 7 L C Z x d W 9 0 O 1 N l Y 3 R p b 2 4 x L z E w Y m V l c z I w a X R l c j E w Z m 9 v Z H g 1 M C 9 B d X R v U m V t b 3 Z l Z E N v b H V t b n M x L n t U Z X N 0 I D Q 3 L D Q 2 f S Z x d W 9 0 O y w m c X V v d D t T Z W N 0 a W 9 u M S 8 x M G J l Z X M y M G l 0 Z X I x M G Z v b 2 R 4 N T A v Q X V 0 b 1 J l b W 9 2 Z W R D b 2 x 1 b W 5 z M S 5 7 V G V z d C A 0 O C w 0 N 3 0 m c X V v d D s s J n F 1 b 3 Q 7 U 2 V j d G l v b j E v M T B i Z W V z M j B p d G V y M T B m b 2 9 k e D U w L 0 F 1 d G 9 S Z W 1 v d m V k Q 2 9 s d W 1 u c z E u e 1 R l c 3 Q g N D k s N D h 9 J n F 1 b 3 Q 7 L C Z x d W 9 0 O 1 N l Y 3 R p b 2 4 x L z E w Y m V l c z I w a X R l c j E w Z m 9 v Z H g 1 M C 9 B d X R v U m V t b 3 Z l Z E N v b H V t b n M x L n t U Z X N 0 I D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i Z W V z M j B p d G V y M T B m b 2 9 k e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I w a X R l c j E w Z m 9 v Z H g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y M G l 0 Z X I x M G Z v b 2 R 4 N T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j B p d G V y M T B m b 2 9 k e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j B p d G V y M T B m b 2 9 k e D U w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x M G l 0 Z X I y M G Z v b 2 R 4 N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D M w Y j M w O S 1 l O G M 3 L T Q w M 2 Q t O T U w Y i 0 1 Y T Q 4 Y z A z M z Q 4 N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x M G J l Z X M x M G l 0 Z X I y M G Z v b 2 R 4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R U M j E 6 M z E 6 M D U u M D M 0 N D E 0 M 1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U Z X N 0 I D E m c X V v d D s s J n F 1 b 3 Q 7 V G V z d C A y J n F 1 b 3 Q 7 L C Z x d W 9 0 O 1 R l c 3 Q g M y Z x d W 9 0 O y w m c X V v d D t U Z X N 0 I D Q m c X V v d D s s J n F 1 b 3 Q 7 V G V z d C A 1 J n F 1 b 3 Q 7 L C Z x d W 9 0 O 1 R l c 3 Q g N i Z x d W 9 0 O y w m c X V v d D t U Z X N 0 I D c m c X V v d D s s J n F 1 b 3 Q 7 V G V z d C A 4 J n F 1 b 3 Q 7 L C Z x d W 9 0 O 1 R l c 3 Q g O S Z x d W 9 0 O y w m c X V v d D t U Z X N 0 I D E w J n F 1 b 3 Q 7 L C Z x d W 9 0 O 1 R l c 3 Q g M T E m c X V v d D s s J n F 1 b 3 Q 7 V G V z d C A x M i Z x d W 9 0 O y w m c X V v d D t U Z X N 0 I D E z J n F 1 b 3 Q 7 L C Z x d W 9 0 O 1 R l c 3 Q g M T Q m c X V v d D s s J n F 1 b 3 Q 7 V G V z d C A x N S Z x d W 9 0 O y w m c X V v d D t U Z X N 0 I D E 2 J n F 1 b 3 Q 7 L C Z x d W 9 0 O 1 R l c 3 Q g M T c m c X V v d D s s J n F 1 b 3 Q 7 V G V z d C A x O C Z x d W 9 0 O y w m c X V v d D t U Z X N 0 I D E 5 J n F 1 b 3 Q 7 L C Z x d W 9 0 O 1 R l c 3 Q g M j A m c X V v d D s s J n F 1 b 3 Q 7 V G V z d C A y M S Z x d W 9 0 O y w m c X V v d D t U Z X N 0 I D I y J n F 1 b 3 Q 7 L C Z x d W 9 0 O 1 R l c 3 Q g M j M m c X V v d D s s J n F 1 b 3 Q 7 V G V z d C A y N C Z x d W 9 0 O y w m c X V v d D t U Z X N 0 I D I 1 J n F 1 b 3 Q 7 L C Z x d W 9 0 O 1 R l c 3 Q g M j Y m c X V v d D s s J n F 1 b 3 Q 7 V G V z d C A y N y Z x d W 9 0 O y w m c X V v d D t U Z X N 0 I D I 4 J n F 1 b 3 Q 7 L C Z x d W 9 0 O 1 R l c 3 Q g M j k m c X V v d D s s J n F 1 b 3 Q 7 V G V z d C A z M C Z x d W 9 0 O y w m c X V v d D t U Z X N 0 I D M x J n F 1 b 3 Q 7 L C Z x d W 9 0 O 1 R l c 3 Q g M z I m c X V v d D s s J n F 1 b 3 Q 7 V G V z d C A z M y Z x d W 9 0 O y w m c X V v d D t U Z X N 0 I D M 0 J n F 1 b 3 Q 7 L C Z x d W 9 0 O 1 R l c 3 Q g M z U m c X V v d D s s J n F 1 b 3 Q 7 V G V z d C A z N i Z x d W 9 0 O y w m c X V v d D t U Z X N 0 I D M 3 J n F 1 b 3 Q 7 L C Z x d W 9 0 O 1 R l c 3 Q g M z g m c X V v d D s s J n F 1 b 3 Q 7 V G V z d C A z O S Z x d W 9 0 O y w m c X V v d D t U Z X N 0 I D Q w J n F 1 b 3 Q 7 L C Z x d W 9 0 O 1 R l c 3 Q g N D E m c X V v d D s s J n F 1 b 3 Q 7 V G V z d C A 0 M i Z x d W 9 0 O y w m c X V v d D t U Z X N 0 I D Q z J n F 1 b 3 Q 7 L C Z x d W 9 0 O 1 R l c 3 Q g N D Q m c X V v d D s s J n F 1 b 3 Q 7 V G V z d C A 0 N S Z x d W 9 0 O y w m c X V v d D t U Z X N 0 I D Q 2 J n F 1 b 3 Q 7 L C Z x d W 9 0 O 1 R l c 3 Q g N D c m c X V v d D s s J n F 1 b 3 Q 7 V G V z d C A 0 O C Z x d W 9 0 O y w m c X V v d D t U Z X N 0 I D Q 5 J n F 1 b 3 Q 7 L C Z x d W 9 0 O 1 R l c 3 Q g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i Z W V z M T B p d G V y M j B m b 2 9 k e D U w L 0 F 1 d G 9 S Z W 1 v d m V k Q 2 9 s d W 1 u c z E u e 1 R l c 3 Q g M S w w f S Z x d W 9 0 O y w m c X V v d D t T Z W N 0 a W 9 u M S 8 x M G J l Z X M x M G l 0 Z X I y M G Z v b 2 R 4 N T A v Q X V 0 b 1 J l b W 9 2 Z W R D b 2 x 1 b W 5 z M S 5 7 V G V z d C A y L D F 9 J n F 1 b 3 Q 7 L C Z x d W 9 0 O 1 N l Y 3 R p b 2 4 x L z E w Y m V l c z E w a X R l c j I w Z m 9 v Z H g 1 M C 9 B d X R v U m V t b 3 Z l Z E N v b H V t b n M x L n t U Z X N 0 I D M s M n 0 m c X V v d D s s J n F 1 b 3 Q 7 U 2 V j d G l v b j E v M T B i Z W V z M T B p d G V y M j B m b 2 9 k e D U w L 0 F 1 d G 9 S Z W 1 v d m V k Q 2 9 s d W 1 u c z E u e 1 R l c 3 Q g N C w z f S Z x d W 9 0 O y w m c X V v d D t T Z W N 0 a W 9 u M S 8 x M G J l Z X M x M G l 0 Z X I y M G Z v b 2 R 4 N T A v Q X V 0 b 1 J l b W 9 2 Z W R D b 2 x 1 b W 5 z M S 5 7 V G V z d C A 1 L D R 9 J n F 1 b 3 Q 7 L C Z x d W 9 0 O 1 N l Y 3 R p b 2 4 x L z E w Y m V l c z E w a X R l c j I w Z m 9 v Z H g 1 M C 9 B d X R v U m V t b 3 Z l Z E N v b H V t b n M x L n t U Z X N 0 I D Y s N X 0 m c X V v d D s s J n F 1 b 3 Q 7 U 2 V j d G l v b j E v M T B i Z W V z M T B p d G V y M j B m b 2 9 k e D U w L 0 F 1 d G 9 S Z W 1 v d m V k Q 2 9 s d W 1 u c z E u e 1 R l c 3 Q g N y w 2 f S Z x d W 9 0 O y w m c X V v d D t T Z W N 0 a W 9 u M S 8 x M G J l Z X M x M G l 0 Z X I y M G Z v b 2 R 4 N T A v Q X V 0 b 1 J l b W 9 2 Z W R D b 2 x 1 b W 5 z M S 5 7 V G V z d C A 4 L D d 9 J n F 1 b 3 Q 7 L C Z x d W 9 0 O 1 N l Y 3 R p b 2 4 x L z E w Y m V l c z E w a X R l c j I w Z m 9 v Z H g 1 M C 9 B d X R v U m V t b 3 Z l Z E N v b H V t b n M x L n t U Z X N 0 I D k s O H 0 m c X V v d D s s J n F 1 b 3 Q 7 U 2 V j d G l v b j E v M T B i Z W V z M T B p d G V y M j B m b 2 9 k e D U w L 0 F 1 d G 9 S Z W 1 v d m V k Q 2 9 s d W 1 u c z E u e 1 R l c 3 Q g M T A s O X 0 m c X V v d D s s J n F 1 b 3 Q 7 U 2 V j d G l v b j E v M T B i Z W V z M T B p d G V y M j B m b 2 9 k e D U w L 0 F 1 d G 9 S Z W 1 v d m V k Q 2 9 s d W 1 u c z E u e 1 R l c 3 Q g M T E s M T B 9 J n F 1 b 3 Q 7 L C Z x d W 9 0 O 1 N l Y 3 R p b 2 4 x L z E w Y m V l c z E w a X R l c j I w Z m 9 v Z H g 1 M C 9 B d X R v U m V t b 3 Z l Z E N v b H V t b n M x L n t U Z X N 0 I D E y L D E x f S Z x d W 9 0 O y w m c X V v d D t T Z W N 0 a W 9 u M S 8 x M G J l Z X M x M G l 0 Z X I y M G Z v b 2 R 4 N T A v Q X V 0 b 1 J l b W 9 2 Z W R D b 2 x 1 b W 5 z M S 5 7 V G V z d C A x M y w x M n 0 m c X V v d D s s J n F 1 b 3 Q 7 U 2 V j d G l v b j E v M T B i Z W V z M T B p d G V y M j B m b 2 9 k e D U w L 0 F 1 d G 9 S Z W 1 v d m V k Q 2 9 s d W 1 u c z E u e 1 R l c 3 Q g M T Q s M T N 9 J n F 1 b 3 Q 7 L C Z x d W 9 0 O 1 N l Y 3 R p b 2 4 x L z E w Y m V l c z E w a X R l c j I w Z m 9 v Z H g 1 M C 9 B d X R v U m V t b 3 Z l Z E N v b H V t b n M x L n t U Z X N 0 I D E 1 L D E 0 f S Z x d W 9 0 O y w m c X V v d D t T Z W N 0 a W 9 u M S 8 x M G J l Z X M x M G l 0 Z X I y M G Z v b 2 R 4 N T A v Q X V 0 b 1 J l b W 9 2 Z W R D b 2 x 1 b W 5 z M S 5 7 V G V z d C A x N i w x N X 0 m c X V v d D s s J n F 1 b 3 Q 7 U 2 V j d G l v b j E v M T B i Z W V z M T B p d G V y M j B m b 2 9 k e D U w L 0 F 1 d G 9 S Z W 1 v d m V k Q 2 9 s d W 1 u c z E u e 1 R l c 3 Q g M T c s M T Z 9 J n F 1 b 3 Q 7 L C Z x d W 9 0 O 1 N l Y 3 R p b 2 4 x L z E w Y m V l c z E w a X R l c j I w Z m 9 v Z H g 1 M C 9 B d X R v U m V t b 3 Z l Z E N v b H V t b n M x L n t U Z X N 0 I D E 4 L D E 3 f S Z x d W 9 0 O y w m c X V v d D t T Z W N 0 a W 9 u M S 8 x M G J l Z X M x M G l 0 Z X I y M G Z v b 2 R 4 N T A v Q X V 0 b 1 J l b W 9 2 Z W R D b 2 x 1 b W 5 z M S 5 7 V G V z d C A x O S w x O H 0 m c X V v d D s s J n F 1 b 3 Q 7 U 2 V j d G l v b j E v M T B i Z W V z M T B p d G V y M j B m b 2 9 k e D U w L 0 F 1 d G 9 S Z W 1 v d m V k Q 2 9 s d W 1 u c z E u e 1 R l c 3 Q g M j A s M T l 9 J n F 1 b 3 Q 7 L C Z x d W 9 0 O 1 N l Y 3 R p b 2 4 x L z E w Y m V l c z E w a X R l c j I w Z m 9 v Z H g 1 M C 9 B d X R v U m V t b 3 Z l Z E N v b H V t b n M x L n t U Z X N 0 I D I x L D I w f S Z x d W 9 0 O y w m c X V v d D t T Z W N 0 a W 9 u M S 8 x M G J l Z X M x M G l 0 Z X I y M G Z v b 2 R 4 N T A v Q X V 0 b 1 J l b W 9 2 Z W R D b 2 x 1 b W 5 z M S 5 7 V G V z d C A y M i w y M X 0 m c X V v d D s s J n F 1 b 3 Q 7 U 2 V j d G l v b j E v M T B i Z W V z M T B p d G V y M j B m b 2 9 k e D U w L 0 F 1 d G 9 S Z W 1 v d m V k Q 2 9 s d W 1 u c z E u e 1 R l c 3 Q g M j M s M j J 9 J n F 1 b 3 Q 7 L C Z x d W 9 0 O 1 N l Y 3 R p b 2 4 x L z E w Y m V l c z E w a X R l c j I w Z m 9 v Z H g 1 M C 9 B d X R v U m V t b 3 Z l Z E N v b H V t b n M x L n t U Z X N 0 I D I 0 L D I z f S Z x d W 9 0 O y w m c X V v d D t T Z W N 0 a W 9 u M S 8 x M G J l Z X M x M G l 0 Z X I y M G Z v b 2 R 4 N T A v Q X V 0 b 1 J l b W 9 2 Z W R D b 2 x 1 b W 5 z M S 5 7 V G V z d C A y N S w y N H 0 m c X V v d D s s J n F 1 b 3 Q 7 U 2 V j d G l v b j E v M T B i Z W V z M T B p d G V y M j B m b 2 9 k e D U w L 0 F 1 d G 9 S Z W 1 v d m V k Q 2 9 s d W 1 u c z E u e 1 R l c 3 Q g M j Y s M j V 9 J n F 1 b 3 Q 7 L C Z x d W 9 0 O 1 N l Y 3 R p b 2 4 x L z E w Y m V l c z E w a X R l c j I w Z m 9 v Z H g 1 M C 9 B d X R v U m V t b 3 Z l Z E N v b H V t b n M x L n t U Z X N 0 I D I 3 L D I 2 f S Z x d W 9 0 O y w m c X V v d D t T Z W N 0 a W 9 u M S 8 x M G J l Z X M x M G l 0 Z X I y M G Z v b 2 R 4 N T A v Q X V 0 b 1 J l b W 9 2 Z W R D b 2 x 1 b W 5 z M S 5 7 V G V z d C A y O C w y N 3 0 m c X V v d D s s J n F 1 b 3 Q 7 U 2 V j d G l v b j E v M T B i Z W V z M T B p d G V y M j B m b 2 9 k e D U w L 0 F 1 d G 9 S Z W 1 v d m V k Q 2 9 s d W 1 u c z E u e 1 R l c 3 Q g M j k s M j h 9 J n F 1 b 3 Q 7 L C Z x d W 9 0 O 1 N l Y 3 R p b 2 4 x L z E w Y m V l c z E w a X R l c j I w Z m 9 v Z H g 1 M C 9 B d X R v U m V t b 3 Z l Z E N v b H V t b n M x L n t U Z X N 0 I D M w L D I 5 f S Z x d W 9 0 O y w m c X V v d D t T Z W N 0 a W 9 u M S 8 x M G J l Z X M x M G l 0 Z X I y M G Z v b 2 R 4 N T A v Q X V 0 b 1 J l b W 9 2 Z W R D b 2 x 1 b W 5 z M S 5 7 V G V z d C A z M S w z M H 0 m c X V v d D s s J n F 1 b 3 Q 7 U 2 V j d G l v b j E v M T B i Z W V z M T B p d G V y M j B m b 2 9 k e D U w L 0 F 1 d G 9 S Z W 1 v d m V k Q 2 9 s d W 1 u c z E u e 1 R l c 3 Q g M z I s M z F 9 J n F 1 b 3 Q 7 L C Z x d W 9 0 O 1 N l Y 3 R p b 2 4 x L z E w Y m V l c z E w a X R l c j I w Z m 9 v Z H g 1 M C 9 B d X R v U m V t b 3 Z l Z E N v b H V t b n M x L n t U Z X N 0 I D M z L D M y f S Z x d W 9 0 O y w m c X V v d D t T Z W N 0 a W 9 u M S 8 x M G J l Z X M x M G l 0 Z X I y M G Z v b 2 R 4 N T A v Q X V 0 b 1 J l b W 9 2 Z W R D b 2 x 1 b W 5 z M S 5 7 V G V z d C A z N C w z M 3 0 m c X V v d D s s J n F 1 b 3 Q 7 U 2 V j d G l v b j E v M T B i Z W V z M T B p d G V y M j B m b 2 9 k e D U w L 0 F 1 d G 9 S Z W 1 v d m V k Q 2 9 s d W 1 u c z E u e 1 R l c 3 Q g M z U s M z R 9 J n F 1 b 3 Q 7 L C Z x d W 9 0 O 1 N l Y 3 R p b 2 4 x L z E w Y m V l c z E w a X R l c j I w Z m 9 v Z H g 1 M C 9 B d X R v U m V t b 3 Z l Z E N v b H V t b n M x L n t U Z X N 0 I D M 2 L D M 1 f S Z x d W 9 0 O y w m c X V v d D t T Z W N 0 a W 9 u M S 8 x M G J l Z X M x M G l 0 Z X I y M G Z v b 2 R 4 N T A v Q X V 0 b 1 J l b W 9 2 Z W R D b 2 x 1 b W 5 z M S 5 7 V G V z d C A z N y w z N n 0 m c X V v d D s s J n F 1 b 3 Q 7 U 2 V j d G l v b j E v M T B i Z W V z M T B p d G V y M j B m b 2 9 k e D U w L 0 F 1 d G 9 S Z W 1 v d m V k Q 2 9 s d W 1 u c z E u e 1 R l c 3 Q g M z g s M z d 9 J n F 1 b 3 Q 7 L C Z x d W 9 0 O 1 N l Y 3 R p b 2 4 x L z E w Y m V l c z E w a X R l c j I w Z m 9 v Z H g 1 M C 9 B d X R v U m V t b 3 Z l Z E N v b H V t b n M x L n t U Z X N 0 I D M 5 L D M 4 f S Z x d W 9 0 O y w m c X V v d D t T Z W N 0 a W 9 u M S 8 x M G J l Z X M x M G l 0 Z X I y M G Z v b 2 R 4 N T A v Q X V 0 b 1 J l b W 9 2 Z W R D b 2 x 1 b W 5 z M S 5 7 V G V z d C A 0 M C w z O X 0 m c X V v d D s s J n F 1 b 3 Q 7 U 2 V j d G l v b j E v M T B i Z W V z M T B p d G V y M j B m b 2 9 k e D U w L 0 F 1 d G 9 S Z W 1 v d m V k Q 2 9 s d W 1 u c z E u e 1 R l c 3 Q g N D E s N D B 9 J n F 1 b 3 Q 7 L C Z x d W 9 0 O 1 N l Y 3 R p b 2 4 x L z E w Y m V l c z E w a X R l c j I w Z m 9 v Z H g 1 M C 9 B d X R v U m V t b 3 Z l Z E N v b H V t b n M x L n t U Z X N 0 I D Q y L D Q x f S Z x d W 9 0 O y w m c X V v d D t T Z W N 0 a W 9 u M S 8 x M G J l Z X M x M G l 0 Z X I y M G Z v b 2 R 4 N T A v Q X V 0 b 1 J l b W 9 2 Z W R D b 2 x 1 b W 5 z M S 5 7 V G V z d C A 0 M y w 0 M n 0 m c X V v d D s s J n F 1 b 3 Q 7 U 2 V j d G l v b j E v M T B i Z W V z M T B p d G V y M j B m b 2 9 k e D U w L 0 F 1 d G 9 S Z W 1 v d m V k Q 2 9 s d W 1 u c z E u e 1 R l c 3 Q g N D Q s N D N 9 J n F 1 b 3 Q 7 L C Z x d W 9 0 O 1 N l Y 3 R p b 2 4 x L z E w Y m V l c z E w a X R l c j I w Z m 9 v Z H g 1 M C 9 B d X R v U m V t b 3 Z l Z E N v b H V t b n M x L n t U Z X N 0 I D Q 1 L D Q 0 f S Z x d W 9 0 O y w m c X V v d D t T Z W N 0 a W 9 u M S 8 x M G J l Z X M x M G l 0 Z X I y M G Z v b 2 R 4 N T A v Q X V 0 b 1 J l b W 9 2 Z W R D b 2 x 1 b W 5 z M S 5 7 V G V z d C A 0 N i w 0 N X 0 m c X V v d D s s J n F 1 b 3 Q 7 U 2 V j d G l v b j E v M T B i Z W V z M T B p d G V y M j B m b 2 9 k e D U w L 0 F 1 d G 9 S Z W 1 v d m V k Q 2 9 s d W 1 u c z E u e 1 R l c 3 Q g N D c s N D Z 9 J n F 1 b 3 Q 7 L C Z x d W 9 0 O 1 N l Y 3 R p b 2 4 x L z E w Y m V l c z E w a X R l c j I w Z m 9 v Z H g 1 M C 9 B d X R v U m V t b 3 Z l Z E N v b H V t b n M x L n t U Z X N 0 I D Q 4 L D Q 3 f S Z x d W 9 0 O y w m c X V v d D t T Z W N 0 a W 9 u M S 8 x M G J l Z X M x M G l 0 Z X I y M G Z v b 2 R 4 N T A v Q X V 0 b 1 J l b W 9 2 Z W R D b 2 x 1 b W 5 z M S 5 7 V G V z d C A 0 O S w 0 O H 0 m c X V v d D s s J n F 1 b 3 Q 7 U 2 V j d G l v b j E v M T B i Z W V z M T B p d G V y M j B m b 2 9 k e D U w L 0 F 1 d G 9 S Z W 1 v d m V k Q 2 9 s d W 1 u c z E u e 1 R l c 3 Q g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x M G J l Z X M x M G l 0 Z X I y M G Z v b 2 R 4 N T A v Q X V 0 b 1 J l b W 9 2 Z W R D b 2 x 1 b W 5 z M S 5 7 V G V z d C A x L D B 9 J n F 1 b 3 Q 7 L C Z x d W 9 0 O 1 N l Y 3 R p b 2 4 x L z E w Y m V l c z E w a X R l c j I w Z m 9 v Z H g 1 M C 9 B d X R v U m V t b 3 Z l Z E N v b H V t b n M x L n t U Z X N 0 I D I s M X 0 m c X V v d D s s J n F 1 b 3 Q 7 U 2 V j d G l v b j E v M T B i Z W V z M T B p d G V y M j B m b 2 9 k e D U w L 0 F 1 d G 9 S Z W 1 v d m V k Q 2 9 s d W 1 u c z E u e 1 R l c 3 Q g M y w y f S Z x d W 9 0 O y w m c X V v d D t T Z W N 0 a W 9 u M S 8 x M G J l Z X M x M G l 0 Z X I y M G Z v b 2 R 4 N T A v Q X V 0 b 1 J l b W 9 2 Z W R D b 2 x 1 b W 5 z M S 5 7 V G V z d C A 0 L D N 9 J n F 1 b 3 Q 7 L C Z x d W 9 0 O 1 N l Y 3 R p b 2 4 x L z E w Y m V l c z E w a X R l c j I w Z m 9 v Z H g 1 M C 9 B d X R v U m V t b 3 Z l Z E N v b H V t b n M x L n t U Z X N 0 I D U s N H 0 m c X V v d D s s J n F 1 b 3 Q 7 U 2 V j d G l v b j E v M T B i Z W V z M T B p d G V y M j B m b 2 9 k e D U w L 0 F 1 d G 9 S Z W 1 v d m V k Q 2 9 s d W 1 u c z E u e 1 R l c 3 Q g N i w 1 f S Z x d W 9 0 O y w m c X V v d D t T Z W N 0 a W 9 u M S 8 x M G J l Z X M x M G l 0 Z X I y M G Z v b 2 R 4 N T A v Q X V 0 b 1 J l b W 9 2 Z W R D b 2 x 1 b W 5 z M S 5 7 V G V z d C A 3 L D Z 9 J n F 1 b 3 Q 7 L C Z x d W 9 0 O 1 N l Y 3 R p b 2 4 x L z E w Y m V l c z E w a X R l c j I w Z m 9 v Z H g 1 M C 9 B d X R v U m V t b 3 Z l Z E N v b H V t b n M x L n t U Z X N 0 I D g s N 3 0 m c X V v d D s s J n F 1 b 3 Q 7 U 2 V j d G l v b j E v M T B i Z W V z M T B p d G V y M j B m b 2 9 k e D U w L 0 F 1 d G 9 S Z W 1 v d m V k Q 2 9 s d W 1 u c z E u e 1 R l c 3 Q g O S w 4 f S Z x d W 9 0 O y w m c X V v d D t T Z W N 0 a W 9 u M S 8 x M G J l Z X M x M G l 0 Z X I y M G Z v b 2 R 4 N T A v Q X V 0 b 1 J l b W 9 2 Z W R D b 2 x 1 b W 5 z M S 5 7 V G V z d C A x M C w 5 f S Z x d W 9 0 O y w m c X V v d D t T Z W N 0 a W 9 u M S 8 x M G J l Z X M x M G l 0 Z X I y M G Z v b 2 R 4 N T A v Q X V 0 b 1 J l b W 9 2 Z W R D b 2 x 1 b W 5 z M S 5 7 V G V z d C A x M S w x M H 0 m c X V v d D s s J n F 1 b 3 Q 7 U 2 V j d G l v b j E v M T B i Z W V z M T B p d G V y M j B m b 2 9 k e D U w L 0 F 1 d G 9 S Z W 1 v d m V k Q 2 9 s d W 1 u c z E u e 1 R l c 3 Q g M T I s M T F 9 J n F 1 b 3 Q 7 L C Z x d W 9 0 O 1 N l Y 3 R p b 2 4 x L z E w Y m V l c z E w a X R l c j I w Z m 9 v Z H g 1 M C 9 B d X R v U m V t b 3 Z l Z E N v b H V t b n M x L n t U Z X N 0 I D E z L D E y f S Z x d W 9 0 O y w m c X V v d D t T Z W N 0 a W 9 u M S 8 x M G J l Z X M x M G l 0 Z X I y M G Z v b 2 R 4 N T A v Q X V 0 b 1 J l b W 9 2 Z W R D b 2 x 1 b W 5 z M S 5 7 V G V z d C A x N C w x M 3 0 m c X V v d D s s J n F 1 b 3 Q 7 U 2 V j d G l v b j E v M T B i Z W V z M T B p d G V y M j B m b 2 9 k e D U w L 0 F 1 d G 9 S Z W 1 v d m V k Q 2 9 s d W 1 u c z E u e 1 R l c 3 Q g M T U s M T R 9 J n F 1 b 3 Q 7 L C Z x d W 9 0 O 1 N l Y 3 R p b 2 4 x L z E w Y m V l c z E w a X R l c j I w Z m 9 v Z H g 1 M C 9 B d X R v U m V t b 3 Z l Z E N v b H V t b n M x L n t U Z X N 0 I D E 2 L D E 1 f S Z x d W 9 0 O y w m c X V v d D t T Z W N 0 a W 9 u M S 8 x M G J l Z X M x M G l 0 Z X I y M G Z v b 2 R 4 N T A v Q X V 0 b 1 J l b W 9 2 Z W R D b 2 x 1 b W 5 z M S 5 7 V G V z d C A x N y w x N n 0 m c X V v d D s s J n F 1 b 3 Q 7 U 2 V j d G l v b j E v M T B i Z W V z M T B p d G V y M j B m b 2 9 k e D U w L 0 F 1 d G 9 S Z W 1 v d m V k Q 2 9 s d W 1 u c z E u e 1 R l c 3 Q g M T g s M T d 9 J n F 1 b 3 Q 7 L C Z x d W 9 0 O 1 N l Y 3 R p b 2 4 x L z E w Y m V l c z E w a X R l c j I w Z m 9 v Z H g 1 M C 9 B d X R v U m V t b 3 Z l Z E N v b H V t b n M x L n t U Z X N 0 I D E 5 L D E 4 f S Z x d W 9 0 O y w m c X V v d D t T Z W N 0 a W 9 u M S 8 x M G J l Z X M x M G l 0 Z X I y M G Z v b 2 R 4 N T A v Q X V 0 b 1 J l b W 9 2 Z W R D b 2 x 1 b W 5 z M S 5 7 V G V z d C A y M C w x O X 0 m c X V v d D s s J n F 1 b 3 Q 7 U 2 V j d G l v b j E v M T B i Z W V z M T B p d G V y M j B m b 2 9 k e D U w L 0 F 1 d G 9 S Z W 1 v d m V k Q 2 9 s d W 1 u c z E u e 1 R l c 3 Q g M j E s M j B 9 J n F 1 b 3 Q 7 L C Z x d W 9 0 O 1 N l Y 3 R p b 2 4 x L z E w Y m V l c z E w a X R l c j I w Z m 9 v Z H g 1 M C 9 B d X R v U m V t b 3 Z l Z E N v b H V t b n M x L n t U Z X N 0 I D I y L D I x f S Z x d W 9 0 O y w m c X V v d D t T Z W N 0 a W 9 u M S 8 x M G J l Z X M x M G l 0 Z X I y M G Z v b 2 R 4 N T A v Q X V 0 b 1 J l b W 9 2 Z W R D b 2 x 1 b W 5 z M S 5 7 V G V z d C A y M y w y M n 0 m c X V v d D s s J n F 1 b 3 Q 7 U 2 V j d G l v b j E v M T B i Z W V z M T B p d G V y M j B m b 2 9 k e D U w L 0 F 1 d G 9 S Z W 1 v d m V k Q 2 9 s d W 1 u c z E u e 1 R l c 3 Q g M j Q s M j N 9 J n F 1 b 3 Q 7 L C Z x d W 9 0 O 1 N l Y 3 R p b 2 4 x L z E w Y m V l c z E w a X R l c j I w Z m 9 v Z H g 1 M C 9 B d X R v U m V t b 3 Z l Z E N v b H V t b n M x L n t U Z X N 0 I D I 1 L D I 0 f S Z x d W 9 0 O y w m c X V v d D t T Z W N 0 a W 9 u M S 8 x M G J l Z X M x M G l 0 Z X I y M G Z v b 2 R 4 N T A v Q X V 0 b 1 J l b W 9 2 Z W R D b 2 x 1 b W 5 z M S 5 7 V G V z d C A y N i w y N X 0 m c X V v d D s s J n F 1 b 3 Q 7 U 2 V j d G l v b j E v M T B i Z W V z M T B p d G V y M j B m b 2 9 k e D U w L 0 F 1 d G 9 S Z W 1 v d m V k Q 2 9 s d W 1 u c z E u e 1 R l c 3 Q g M j c s M j Z 9 J n F 1 b 3 Q 7 L C Z x d W 9 0 O 1 N l Y 3 R p b 2 4 x L z E w Y m V l c z E w a X R l c j I w Z m 9 v Z H g 1 M C 9 B d X R v U m V t b 3 Z l Z E N v b H V t b n M x L n t U Z X N 0 I D I 4 L D I 3 f S Z x d W 9 0 O y w m c X V v d D t T Z W N 0 a W 9 u M S 8 x M G J l Z X M x M G l 0 Z X I y M G Z v b 2 R 4 N T A v Q X V 0 b 1 J l b W 9 2 Z W R D b 2 x 1 b W 5 z M S 5 7 V G V z d C A y O S w y O H 0 m c X V v d D s s J n F 1 b 3 Q 7 U 2 V j d G l v b j E v M T B i Z W V z M T B p d G V y M j B m b 2 9 k e D U w L 0 F 1 d G 9 S Z W 1 v d m V k Q 2 9 s d W 1 u c z E u e 1 R l c 3 Q g M z A s M j l 9 J n F 1 b 3 Q 7 L C Z x d W 9 0 O 1 N l Y 3 R p b 2 4 x L z E w Y m V l c z E w a X R l c j I w Z m 9 v Z H g 1 M C 9 B d X R v U m V t b 3 Z l Z E N v b H V t b n M x L n t U Z X N 0 I D M x L D M w f S Z x d W 9 0 O y w m c X V v d D t T Z W N 0 a W 9 u M S 8 x M G J l Z X M x M G l 0 Z X I y M G Z v b 2 R 4 N T A v Q X V 0 b 1 J l b W 9 2 Z W R D b 2 x 1 b W 5 z M S 5 7 V G V z d C A z M i w z M X 0 m c X V v d D s s J n F 1 b 3 Q 7 U 2 V j d G l v b j E v M T B i Z W V z M T B p d G V y M j B m b 2 9 k e D U w L 0 F 1 d G 9 S Z W 1 v d m V k Q 2 9 s d W 1 u c z E u e 1 R l c 3 Q g M z M s M z J 9 J n F 1 b 3 Q 7 L C Z x d W 9 0 O 1 N l Y 3 R p b 2 4 x L z E w Y m V l c z E w a X R l c j I w Z m 9 v Z H g 1 M C 9 B d X R v U m V t b 3 Z l Z E N v b H V t b n M x L n t U Z X N 0 I D M 0 L D M z f S Z x d W 9 0 O y w m c X V v d D t T Z W N 0 a W 9 u M S 8 x M G J l Z X M x M G l 0 Z X I y M G Z v b 2 R 4 N T A v Q X V 0 b 1 J l b W 9 2 Z W R D b 2 x 1 b W 5 z M S 5 7 V G V z d C A z N S w z N H 0 m c X V v d D s s J n F 1 b 3 Q 7 U 2 V j d G l v b j E v M T B i Z W V z M T B p d G V y M j B m b 2 9 k e D U w L 0 F 1 d G 9 S Z W 1 v d m V k Q 2 9 s d W 1 u c z E u e 1 R l c 3 Q g M z Y s M z V 9 J n F 1 b 3 Q 7 L C Z x d W 9 0 O 1 N l Y 3 R p b 2 4 x L z E w Y m V l c z E w a X R l c j I w Z m 9 v Z H g 1 M C 9 B d X R v U m V t b 3 Z l Z E N v b H V t b n M x L n t U Z X N 0 I D M 3 L D M 2 f S Z x d W 9 0 O y w m c X V v d D t T Z W N 0 a W 9 u M S 8 x M G J l Z X M x M G l 0 Z X I y M G Z v b 2 R 4 N T A v Q X V 0 b 1 J l b W 9 2 Z W R D b 2 x 1 b W 5 z M S 5 7 V G V z d C A z O C w z N 3 0 m c X V v d D s s J n F 1 b 3 Q 7 U 2 V j d G l v b j E v M T B i Z W V z M T B p d G V y M j B m b 2 9 k e D U w L 0 F 1 d G 9 S Z W 1 v d m V k Q 2 9 s d W 1 u c z E u e 1 R l c 3 Q g M z k s M z h 9 J n F 1 b 3 Q 7 L C Z x d W 9 0 O 1 N l Y 3 R p b 2 4 x L z E w Y m V l c z E w a X R l c j I w Z m 9 v Z H g 1 M C 9 B d X R v U m V t b 3 Z l Z E N v b H V t b n M x L n t U Z X N 0 I D Q w L D M 5 f S Z x d W 9 0 O y w m c X V v d D t T Z W N 0 a W 9 u M S 8 x M G J l Z X M x M G l 0 Z X I y M G Z v b 2 R 4 N T A v Q X V 0 b 1 J l b W 9 2 Z W R D b 2 x 1 b W 5 z M S 5 7 V G V z d C A 0 M S w 0 M H 0 m c X V v d D s s J n F 1 b 3 Q 7 U 2 V j d G l v b j E v M T B i Z W V z M T B p d G V y M j B m b 2 9 k e D U w L 0 F 1 d G 9 S Z W 1 v d m V k Q 2 9 s d W 1 u c z E u e 1 R l c 3 Q g N D I s N D F 9 J n F 1 b 3 Q 7 L C Z x d W 9 0 O 1 N l Y 3 R p b 2 4 x L z E w Y m V l c z E w a X R l c j I w Z m 9 v Z H g 1 M C 9 B d X R v U m V t b 3 Z l Z E N v b H V t b n M x L n t U Z X N 0 I D Q z L D Q y f S Z x d W 9 0 O y w m c X V v d D t T Z W N 0 a W 9 u M S 8 x M G J l Z X M x M G l 0 Z X I y M G Z v b 2 R 4 N T A v Q X V 0 b 1 J l b W 9 2 Z W R D b 2 x 1 b W 5 z M S 5 7 V G V z d C A 0 N C w 0 M 3 0 m c X V v d D s s J n F 1 b 3 Q 7 U 2 V j d G l v b j E v M T B i Z W V z M T B p d G V y M j B m b 2 9 k e D U w L 0 F 1 d G 9 S Z W 1 v d m V k Q 2 9 s d W 1 u c z E u e 1 R l c 3 Q g N D U s N D R 9 J n F 1 b 3 Q 7 L C Z x d W 9 0 O 1 N l Y 3 R p b 2 4 x L z E w Y m V l c z E w a X R l c j I w Z m 9 v Z H g 1 M C 9 B d X R v U m V t b 3 Z l Z E N v b H V t b n M x L n t U Z X N 0 I D Q 2 L D Q 1 f S Z x d W 9 0 O y w m c X V v d D t T Z W N 0 a W 9 u M S 8 x M G J l Z X M x M G l 0 Z X I y M G Z v b 2 R 4 N T A v Q X V 0 b 1 J l b W 9 2 Z W R D b 2 x 1 b W 5 z M S 5 7 V G V z d C A 0 N y w 0 N n 0 m c X V v d D s s J n F 1 b 3 Q 7 U 2 V j d G l v b j E v M T B i Z W V z M T B p d G V y M j B m b 2 9 k e D U w L 0 F 1 d G 9 S Z W 1 v d m V k Q 2 9 s d W 1 u c z E u e 1 R l c 3 Q g N D g s N D d 9 J n F 1 b 3 Q 7 L C Z x d W 9 0 O 1 N l Y 3 R p b 2 4 x L z E w Y m V l c z E w a X R l c j I w Z m 9 v Z H g 1 M C 9 B d X R v U m V t b 3 Z l Z E N v b H V t b n M x L n t U Z X N 0 I D Q 5 L D Q 4 f S Z x d W 9 0 O y w m c X V v d D t T Z W N 0 a W 9 u M S 8 x M G J l Z X M x M G l 0 Z X I y M G Z v b 2 R 4 N T A v Q X V 0 b 1 J l b W 9 2 Z W R D b 2 x 1 b W 5 z M S 5 7 V G V z d C A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Y m V l c z E w a X R l c j I w Z m 9 v Z H g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x M G l 0 Z X I y M G Z v b 2 R 4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T B p d G V y M j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E w a X R l c j I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E w a X R l c j I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T B i Z W V z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Z h Z j E w M 2 U t Z G J h Z i 0 0 Y 2 N h L W F h Y m Q t Y z M w Y j B l N G Q 3 N z k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z B p d G V y M T B i Z W V z M T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0 V D I y O j I 5 O j Q 5 L j c 3 O D c 4 M j J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a X R l c j E w Y m V l c z E w Z m 9 v Z H g 1 M C 9 B d X R v U m V t b 3 Z l Z E N v b H V t b n M x L n t U Z X N 0 I D E s M H 0 m c X V v d D s s J n F 1 b 3 Q 7 U 2 V j d G l v b j E v M z B p d G V y M T B i Z W V z M T B m b 2 9 k e D U w L 0 F 1 d G 9 S Z W 1 v d m V k Q 2 9 s d W 1 u c z E u e 1 R l c 3 Q g M i w x f S Z x d W 9 0 O y w m c X V v d D t T Z W N 0 a W 9 u M S 8 z M G l 0 Z X I x M G J l Z X M x M G Z v b 2 R 4 N T A v Q X V 0 b 1 J l b W 9 2 Z W R D b 2 x 1 b W 5 z M S 5 7 V G V z d C A z L D J 9 J n F 1 b 3 Q 7 L C Z x d W 9 0 O 1 N l Y 3 R p b 2 4 x L z M w a X R l c j E w Y m V l c z E w Z m 9 v Z H g 1 M C 9 B d X R v U m V t b 3 Z l Z E N v b H V t b n M x L n t U Z X N 0 I D Q s M 3 0 m c X V v d D s s J n F 1 b 3 Q 7 U 2 V j d G l v b j E v M z B p d G V y M T B i Z W V z M T B m b 2 9 k e D U w L 0 F 1 d G 9 S Z W 1 v d m V k Q 2 9 s d W 1 u c z E u e 1 R l c 3 Q g N S w 0 f S Z x d W 9 0 O y w m c X V v d D t T Z W N 0 a W 9 u M S 8 z M G l 0 Z X I x M G J l Z X M x M G Z v b 2 R 4 N T A v Q X V 0 b 1 J l b W 9 2 Z W R D b 2 x 1 b W 5 z M S 5 7 V G V z d C A 2 L D V 9 J n F 1 b 3 Q 7 L C Z x d W 9 0 O 1 N l Y 3 R p b 2 4 x L z M w a X R l c j E w Y m V l c z E w Z m 9 v Z H g 1 M C 9 B d X R v U m V t b 3 Z l Z E N v b H V t b n M x L n t U Z X N 0 I D c s N n 0 m c X V v d D s s J n F 1 b 3 Q 7 U 2 V j d G l v b j E v M z B p d G V y M T B i Z W V z M T B m b 2 9 k e D U w L 0 F 1 d G 9 S Z W 1 v d m V k Q 2 9 s d W 1 u c z E u e 1 R l c 3 Q g O C w 3 f S Z x d W 9 0 O y w m c X V v d D t T Z W N 0 a W 9 u M S 8 z M G l 0 Z X I x M G J l Z X M x M G Z v b 2 R 4 N T A v Q X V 0 b 1 J l b W 9 2 Z W R D b 2 x 1 b W 5 z M S 5 7 V G V z d C A 5 L D h 9 J n F 1 b 3 Q 7 L C Z x d W 9 0 O 1 N l Y 3 R p b 2 4 x L z M w a X R l c j E w Y m V l c z E w Z m 9 v Z H g 1 M C 9 B d X R v U m V t b 3 Z l Z E N v b H V t b n M x L n t U Z X N 0 I D E w L D l 9 J n F 1 b 3 Q 7 L C Z x d W 9 0 O 1 N l Y 3 R p b 2 4 x L z M w a X R l c j E w Y m V l c z E w Z m 9 v Z H g 1 M C 9 B d X R v U m V t b 3 Z l Z E N v b H V t b n M x L n t U Z X N 0 I D E x L D E w f S Z x d W 9 0 O y w m c X V v d D t T Z W N 0 a W 9 u M S 8 z M G l 0 Z X I x M G J l Z X M x M G Z v b 2 R 4 N T A v Q X V 0 b 1 J l b W 9 2 Z W R D b 2 x 1 b W 5 z M S 5 7 V G V z d C A x M i w x M X 0 m c X V v d D s s J n F 1 b 3 Q 7 U 2 V j d G l v b j E v M z B p d G V y M T B i Z W V z M T B m b 2 9 k e D U w L 0 F 1 d G 9 S Z W 1 v d m V k Q 2 9 s d W 1 u c z E u e 1 R l c 3 Q g M T M s M T J 9 J n F 1 b 3 Q 7 L C Z x d W 9 0 O 1 N l Y 3 R p b 2 4 x L z M w a X R l c j E w Y m V l c z E w Z m 9 v Z H g 1 M C 9 B d X R v U m V t b 3 Z l Z E N v b H V t b n M x L n t U Z X N 0 I D E 0 L D E z f S Z x d W 9 0 O y w m c X V v d D t T Z W N 0 a W 9 u M S 8 z M G l 0 Z X I x M G J l Z X M x M G Z v b 2 R 4 N T A v Q X V 0 b 1 J l b W 9 2 Z W R D b 2 x 1 b W 5 z M S 5 7 V G V z d C A x N S w x N H 0 m c X V v d D s s J n F 1 b 3 Q 7 U 2 V j d G l v b j E v M z B p d G V y M T B i Z W V z M T B m b 2 9 k e D U w L 0 F 1 d G 9 S Z W 1 v d m V k Q 2 9 s d W 1 u c z E u e 1 R l c 3 Q g M T Y s M T V 9 J n F 1 b 3 Q 7 L C Z x d W 9 0 O 1 N l Y 3 R p b 2 4 x L z M w a X R l c j E w Y m V l c z E w Z m 9 v Z H g 1 M C 9 B d X R v U m V t b 3 Z l Z E N v b H V t b n M x L n t U Z X N 0 I D E 3 L D E 2 f S Z x d W 9 0 O y w m c X V v d D t T Z W N 0 a W 9 u M S 8 z M G l 0 Z X I x M G J l Z X M x M G Z v b 2 R 4 N T A v Q X V 0 b 1 J l b W 9 2 Z W R D b 2 x 1 b W 5 z M S 5 7 V G V z d C A x O C w x N 3 0 m c X V v d D s s J n F 1 b 3 Q 7 U 2 V j d G l v b j E v M z B p d G V y M T B i Z W V z M T B m b 2 9 k e D U w L 0 F 1 d G 9 S Z W 1 v d m V k Q 2 9 s d W 1 u c z E u e 1 R l c 3 Q g M T k s M T h 9 J n F 1 b 3 Q 7 L C Z x d W 9 0 O 1 N l Y 3 R p b 2 4 x L z M w a X R l c j E w Y m V l c z E w Z m 9 v Z H g 1 M C 9 B d X R v U m V t b 3 Z l Z E N v b H V t b n M x L n t U Z X N 0 I D I w L D E 5 f S Z x d W 9 0 O y w m c X V v d D t T Z W N 0 a W 9 u M S 8 z M G l 0 Z X I x M G J l Z X M x M G Z v b 2 R 4 N T A v Q X V 0 b 1 J l b W 9 2 Z W R D b 2 x 1 b W 5 z M S 5 7 V G V z d C A y M S w y M H 0 m c X V v d D s s J n F 1 b 3 Q 7 U 2 V j d G l v b j E v M z B p d G V y M T B i Z W V z M T B m b 2 9 k e D U w L 0 F 1 d G 9 S Z W 1 v d m V k Q 2 9 s d W 1 u c z E u e 1 R l c 3 Q g M j I s M j F 9 J n F 1 b 3 Q 7 L C Z x d W 9 0 O 1 N l Y 3 R p b 2 4 x L z M w a X R l c j E w Y m V l c z E w Z m 9 v Z H g 1 M C 9 B d X R v U m V t b 3 Z l Z E N v b H V t b n M x L n t U Z X N 0 I D I z L D I y f S Z x d W 9 0 O y w m c X V v d D t T Z W N 0 a W 9 u M S 8 z M G l 0 Z X I x M G J l Z X M x M G Z v b 2 R 4 N T A v Q X V 0 b 1 J l b W 9 2 Z W R D b 2 x 1 b W 5 z M S 5 7 V G V z d C A y N C w y M 3 0 m c X V v d D s s J n F 1 b 3 Q 7 U 2 V j d G l v b j E v M z B p d G V y M T B i Z W V z M T B m b 2 9 k e D U w L 0 F 1 d G 9 S Z W 1 v d m V k Q 2 9 s d W 1 u c z E u e 1 R l c 3 Q g M j U s M j R 9 J n F 1 b 3 Q 7 L C Z x d W 9 0 O 1 N l Y 3 R p b 2 4 x L z M w a X R l c j E w Y m V l c z E w Z m 9 v Z H g 1 M C 9 B d X R v U m V t b 3 Z l Z E N v b H V t b n M x L n t U Z X N 0 I D I 2 L D I 1 f S Z x d W 9 0 O y w m c X V v d D t T Z W N 0 a W 9 u M S 8 z M G l 0 Z X I x M G J l Z X M x M G Z v b 2 R 4 N T A v Q X V 0 b 1 J l b W 9 2 Z W R D b 2 x 1 b W 5 z M S 5 7 V G V z d C A y N y w y N n 0 m c X V v d D s s J n F 1 b 3 Q 7 U 2 V j d G l v b j E v M z B p d G V y M T B i Z W V z M T B m b 2 9 k e D U w L 0 F 1 d G 9 S Z W 1 v d m V k Q 2 9 s d W 1 u c z E u e 1 R l c 3 Q g M j g s M j d 9 J n F 1 b 3 Q 7 L C Z x d W 9 0 O 1 N l Y 3 R p b 2 4 x L z M w a X R l c j E w Y m V l c z E w Z m 9 v Z H g 1 M C 9 B d X R v U m V t b 3 Z l Z E N v b H V t b n M x L n t U Z X N 0 I D I 5 L D I 4 f S Z x d W 9 0 O y w m c X V v d D t T Z W N 0 a W 9 u M S 8 z M G l 0 Z X I x M G J l Z X M x M G Z v b 2 R 4 N T A v Q X V 0 b 1 J l b W 9 2 Z W R D b 2 x 1 b W 5 z M S 5 7 V G V z d C A z M C w y O X 0 m c X V v d D s s J n F 1 b 3 Q 7 U 2 V j d G l v b j E v M z B p d G V y M T B i Z W V z M T B m b 2 9 k e D U w L 0 F 1 d G 9 S Z W 1 v d m V k Q 2 9 s d W 1 u c z E u e 1 R l c 3 Q g M z E s M z B 9 J n F 1 b 3 Q 7 L C Z x d W 9 0 O 1 N l Y 3 R p b 2 4 x L z M w a X R l c j E w Y m V l c z E w Z m 9 v Z H g 1 M C 9 B d X R v U m V t b 3 Z l Z E N v b H V t b n M x L n t U Z X N 0 I D M y L D M x f S Z x d W 9 0 O y w m c X V v d D t T Z W N 0 a W 9 u M S 8 z M G l 0 Z X I x M G J l Z X M x M G Z v b 2 R 4 N T A v Q X V 0 b 1 J l b W 9 2 Z W R D b 2 x 1 b W 5 z M S 5 7 V G V z d C A z M y w z M n 0 m c X V v d D s s J n F 1 b 3 Q 7 U 2 V j d G l v b j E v M z B p d G V y M T B i Z W V z M T B m b 2 9 k e D U w L 0 F 1 d G 9 S Z W 1 v d m V k Q 2 9 s d W 1 u c z E u e 1 R l c 3 Q g M z Q s M z N 9 J n F 1 b 3 Q 7 L C Z x d W 9 0 O 1 N l Y 3 R p b 2 4 x L z M w a X R l c j E w Y m V l c z E w Z m 9 v Z H g 1 M C 9 B d X R v U m V t b 3 Z l Z E N v b H V t b n M x L n t U Z X N 0 I D M 1 L D M 0 f S Z x d W 9 0 O y w m c X V v d D t T Z W N 0 a W 9 u M S 8 z M G l 0 Z X I x M G J l Z X M x M G Z v b 2 R 4 N T A v Q X V 0 b 1 J l b W 9 2 Z W R D b 2 x 1 b W 5 z M S 5 7 V G V z d C A z N i w z N X 0 m c X V v d D s s J n F 1 b 3 Q 7 U 2 V j d G l v b j E v M z B p d G V y M T B i Z W V z M T B m b 2 9 k e D U w L 0 F 1 d G 9 S Z W 1 v d m V k Q 2 9 s d W 1 u c z E u e 1 R l c 3 Q g M z c s M z Z 9 J n F 1 b 3 Q 7 L C Z x d W 9 0 O 1 N l Y 3 R p b 2 4 x L z M w a X R l c j E w Y m V l c z E w Z m 9 v Z H g 1 M C 9 B d X R v U m V t b 3 Z l Z E N v b H V t b n M x L n t U Z X N 0 I D M 4 L D M 3 f S Z x d W 9 0 O y w m c X V v d D t T Z W N 0 a W 9 u M S 8 z M G l 0 Z X I x M G J l Z X M x M G Z v b 2 R 4 N T A v Q X V 0 b 1 J l b W 9 2 Z W R D b 2 x 1 b W 5 z M S 5 7 V G V z d C A z O S w z O H 0 m c X V v d D s s J n F 1 b 3 Q 7 U 2 V j d G l v b j E v M z B p d G V y M T B i Z W V z M T B m b 2 9 k e D U w L 0 F 1 d G 9 S Z W 1 v d m V k Q 2 9 s d W 1 u c z E u e 1 R l c 3 Q g N D A s M z l 9 J n F 1 b 3 Q 7 L C Z x d W 9 0 O 1 N l Y 3 R p b 2 4 x L z M w a X R l c j E w Y m V l c z E w Z m 9 v Z H g 1 M C 9 B d X R v U m V t b 3 Z l Z E N v b H V t b n M x L n t U Z X N 0 I D Q x L D Q w f S Z x d W 9 0 O y w m c X V v d D t T Z W N 0 a W 9 u M S 8 z M G l 0 Z X I x M G J l Z X M x M G Z v b 2 R 4 N T A v Q X V 0 b 1 J l b W 9 2 Z W R D b 2 x 1 b W 5 z M S 5 7 V G V z d C A 0 M i w 0 M X 0 m c X V v d D s s J n F 1 b 3 Q 7 U 2 V j d G l v b j E v M z B p d G V y M T B i Z W V z M T B m b 2 9 k e D U w L 0 F 1 d G 9 S Z W 1 v d m V k Q 2 9 s d W 1 u c z E u e 1 R l c 3 Q g N D M s N D J 9 J n F 1 b 3 Q 7 L C Z x d W 9 0 O 1 N l Y 3 R p b 2 4 x L z M w a X R l c j E w Y m V l c z E w Z m 9 v Z H g 1 M C 9 B d X R v U m V t b 3 Z l Z E N v b H V t b n M x L n t U Z X N 0 I D Q 0 L D Q z f S Z x d W 9 0 O y w m c X V v d D t T Z W N 0 a W 9 u M S 8 z M G l 0 Z X I x M G J l Z X M x M G Z v b 2 R 4 N T A v Q X V 0 b 1 J l b W 9 2 Z W R D b 2 x 1 b W 5 z M S 5 7 V G V z d C A 0 N S w 0 N H 0 m c X V v d D s s J n F 1 b 3 Q 7 U 2 V j d G l v b j E v M z B p d G V y M T B i Z W V z M T B m b 2 9 k e D U w L 0 F 1 d G 9 S Z W 1 v d m V k Q 2 9 s d W 1 u c z E u e 1 R l c 3 Q g N D Y s N D V 9 J n F 1 b 3 Q 7 L C Z x d W 9 0 O 1 N l Y 3 R p b 2 4 x L z M w a X R l c j E w Y m V l c z E w Z m 9 v Z H g 1 M C 9 B d X R v U m V t b 3 Z l Z E N v b H V t b n M x L n t U Z X N 0 I D Q 3 L D Q 2 f S Z x d W 9 0 O y w m c X V v d D t T Z W N 0 a W 9 u M S 8 z M G l 0 Z X I x M G J l Z X M x M G Z v b 2 R 4 N T A v Q X V 0 b 1 J l b W 9 2 Z W R D b 2 x 1 b W 5 z M S 5 7 V G V z d C A 0 O C w 0 N 3 0 m c X V v d D s s J n F 1 b 3 Q 7 U 2 V j d G l v b j E v M z B p d G V y M T B i Z W V z M T B m b 2 9 k e D U w L 0 F 1 d G 9 S Z W 1 v d m V k Q 2 9 s d W 1 u c z E u e 1 R l c 3 Q g N D k s N D h 9 J n F 1 b 3 Q 7 L C Z x d W 9 0 O 1 N l Y 3 R p b 2 4 x L z M w a X R l c j E w Y m V l c z E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z B p d G V y M T B i Z W V z M T B m b 2 9 k e D U w L 0 F 1 d G 9 S Z W 1 v d m V k Q 2 9 s d W 1 u c z E u e 1 R l c 3 Q g M S w w f S Z x d W 9 0 O y w m c X V v d D t T Z W N 0 a W 9 u M S 8 z M G l 0 Z X I x M G J l Z X M x M G Z v b 2 R 4 N T A v Q X V 0 b 1 J l b W 9 2 Z W R D b 2 x 1 b W 5 z M S 5 7 V G V z d C A y L D F 9 J n F 1 b 3 Q 7 L C Z x d W 9 0 O 1 N l Y 3 R p b 2 4 x L z M w a X R l c j E w Y m V l c z E w Z m 9 v Z H g 1 M C 9 B d X R v U m V t b 3 Z l Z E N v b H V t b n M x L n t U Z X N 0 I D M s M n 0 m c X V v d D s s J n F 1 b 3 Q 7 U 2 V j d G l v b j E v M z B p d G V y M T B i Z W V z M T B m b 2 9 k e D U w L 0 F 1 d G 9 S Z W 1 v d m V k Q 2 9 s d W 1 u c z E u e 1 R l c 3 Q g N C w z f S Z x d W 9 0 O y w m c X V v d D t T Z W N 0 a W 9 u M S 8 z M G l 0 Z X I x M G J l Z X M x M G Z v b 2 R 4 N T A v Q X V 0 b 1 J l b W 9 2 Z W R D b 2 x 1 b W 5 z M S 5 7 V G V z d C A 1 L D R 9 J n F 1 b 3 Q 7 L C Z x d W 9 0 O 1 N l Y 3 R p b 2 4 x L z M w a X R l c j E w Y m V l c z E w Z m 9 v Z H g 1 M C 9 B d X R v U m V t b 3 Z l Z E N v b H V t b n M x L n t U Z X N 0 I D Y s N X 0 m c X V v d D s s J n F 1 b 3 Q 7 U 2 V j d G l v b j E v M z B p d G V y M T B i Z W V z M T B m b 2 9 k e D U w L 0 F 1 d G 9 S Z W 1 v d m V k Q 2 9 s d W 1 u c z E u e 1 R l c 3 Q g N y w 2 f S Z x d W 9 0 O y w m c X V v d D t T Z W N 0 a W 9 u M S 8 z M G l 0 Z X I x M G J l Z X M x M G Z v b 2 R 4 N T A v Q X V 0 b 1 J l b W 9 2 Z W R D b 2 x 1 b W 5 z M S 5 7 V G V z d C A 4 L D d 9 J n F 1 b 3 Q 7 L C Z x d W 9 0 O 1 N l Y 3 R p b 2 4 x L z M w a X R l c j E w Y m V l c z E w Z m 9 v Z H g 1 M C 9 B d X R v U m V t b 3 Z l Z E N v b H V t b n M x L n t U Z X N 0 I D k s O H 0 m c X V v d D s s J n F 1 b 3 Q 7 U 2 V j d G l v b j E v M z B p d G V y M T B i Z W V z M T B m b 2 9 k e D U w L 0 F 1 d G 9 S Z W 1 v d m V k Q 2 9 s d W 1 u c z E u e 1 R l c 3 Q g M T A s O X 0 m c X V v d D s s J n F 1 b 3 Q 7 U 2 V j d G l v b j E v M z B p d G V y M T B i Z W V z M T B m b 2 9 k e D U w L 0 F 1 d G 9 S Z W 1 v d m V k Q 2 9 s d W 1 u c z E u e 1 R l c 3 Q g M T E s M T B 9 J n F 1 b 3 Q 7 L C Z x d W 9 0 O 1 N l Y 3 R p b 2 4 x L z M w a X R l c j E w Y m V l c z E w Z m 9 v Z H g 1 M C 9 B d X R v U m V t b 3 Z l Z E N v b H V t b n M x L n t U Z X N 0 I D E y L D E x f S Z x d W 9 0 O y w m c X V v d D t T Z W N 0 a W 9 u M S 8 z M G l 0 Z X I x M G J l Z X M x M G Z v b 2 R 4 N T A v Q X V 0 b 1 J l b W 9 2 Z W R D b 2 x 1 b W 5 z M S 5 7 V G V z d C A x M y w x M n 0 m c X V v d D s s J n F 1 b 3 Q 7 U 2 V j d G l v b j E v M z B p d G V y M T B i Z W V z M T B m b 2 9 k e D U w L 0 F 1 d G 9 S Z W 1 v d m V k Q 2 9 s d W 1 u c z E u e 1 R l c 3 Q g M T Q s M T N 9 J n F 1 b 3 Q 7 L C Z x d W 9 0 O 1 N l Y 3 R p b 2 4 x L z M w a X R l c j E w Y m V l c z E w Z m 9 v Z H g 1 M C 9 B d X R v U m V t b 3 Z l Z E N v b H V t b n M x L n t U Z X N 0 I D E 1 L D E 0 f S Z x d W 9 0 O y w m c X V v d D t T Z W N 0 a W 9 u M S 8 z M G l 0 Z X I x M G J l Z X M x M G Z v b 2 R 4 N T A v Q X V 0 b 1 J l b W 9 2 Z W R D b 2 x 1 b W 5 z M S 5 7 V G V z d C A x N i w x N X 0 m c X V v d D s s J n F 1 b 3 Q 7 U 2 V j d G l v b j E v M z B p d G V y M T B i Z W V z M T B m b 2 9 k e D U w L 0 F 1 d G 9 S Z W 1 v d m V k Q 2 9 s d W 1 u c z E u e 1 R l c 3 Q g M T c s M T Z 9 J n F 1 b 3 Q 7 L C Z x d W 9 0 O 1 N l Y 3 R p b 2 4 x L z M w a X R l c j E w Y m V l c z E w Z m 9 v Z H g 1 M C 9 B d X R v U m V t b 3 Z l Z E N v b H V t b n M x L n t U Z X N 0 I D E 4 L D E 3 f S Z x d W 9 0 O y w m c X V v d D t T Z W N 0 a W 9 u M S 8 z M G l 0 Z X I x M G J l Z X M x M G Z v b 2 R 4 N T A v Q X V 0 b 1 J l b W 9 2 Z W R D b 2 x 1 b W 5 z M S 5 7 V G V z d C A x O S w x O H 0 m c X V v d D s s J n F 1 b 3 Q 7 U 2 V j d G l v b j E v M z B p d G V y M T B i Z W V z M T B m b 2 9 k e D U w L 0 F 1 d G 9 S Z W 1 v d m V k Q 2 9 s d W 1 u c z E u e 1 R l c 3 Q g M j A s M T l 9 J n F 1 b 3 Q 7 L C Z x d W 9 0 O 1 N l Y 3 R p b 2 4 x L z M w a X R l c j E w Y m V l c z E w Z m 9 v Z H g 1 M C 9 B d X R v U m V t b 3 Z l Z E N v b H V t b n M x L n t U Z X N 0 I D I x L D I w f S Z x d W 9 0 O y w m c X V v d D t T Z W N 0 a W 9 u M S 8 z M G l 0 Z X I x M G J l Z X M x M G Z v b 2 R 4 N T A v Q X V 0 b 1 J l b W 9 2 Z W R D b 2 x 1 b W 5 z M S 5 7 V G V z d C A y M i w y M X 0 m c X V v d D s s J n F 1 b 3 Q 7 U 2 V j d G l v b j E v M z B p d G V y M T B i Z W V z M T B m b 2 9 k e D U w L 0 F 1 d G 9 S Z W 1 v d m V k Q 2 9 s d W 1 u c z E u e 1 R l c 3 Q g M j M s M j J 9 J n F 1 b 3 Q 7 L C Z x d W 9 0 O 1 N l Y 3 R p b 2 4 x L z M w a X R l c j E w Y m V l c z E w Z m 9 v Z H g 1 M C 9 B d X R v U m V t b 3 Z l Z E N v b H V t b n M x L n t U Z X N 0 I D I 0 L D I z f S Z x d W 9 0 O y w m c X V v d D t T Z W N 0 a W 9 u M S 8 z M G l 0 Z X I x M G J l Z X M x M G Z v b 2 R 4 N T A v Q X V 0 b 1 J l b W 9 2 Z W R D b 2 x 1 b W 5 z M S 5 7 V G V z d C A y N S w y N H 0 m c X V v d D s s J n F 1 b 3 Q 7 U 2 V j d G l v b j E v M z B p d G V y M T B i Z W V z M T B m b 2 9 k e D U w L 0 F 1 d G 9 S Z W 1 v d m V k Q 2 9 s d W 1 u c z E u e 1 R l c 3 Q g M j Y s M j V 9 J n F 1 b 3 Q 7 L C Z x d W 9 0 O 1 N l Y 3 R p b 2 4 x L z M w a X R l c j E w Y m V l c z E w Z m 9 v Z H g 1 M C 9 B d X R v U m V t b 3 Z l Z E N v b H V t b n M x L n t U Z X N 0 I D I 3 L D I 2 f S Z x d W 9 0 O y w m c X V v d D t T Z W N 0 a W 9 u M S 8 z M G l 0 Z X I x M G J l Z X M x M G Z v b 2 R 4 N T A v Q X V 0 b 1 J l b W 9 2 Z W R D b 2 x 1 b W 5 z M S 5 7 V G V z d C A y O C w y N 3 0 m c X V v d D s s J n F 1 b 3 Q 7 U 2 V j d G l v b j E v M z B p d G V y M T B i Z W V z M T B m b 2 9 k e D U w L 0 F 1 d G 9 S Z W 1 v d m V k Q 2 9 s d W 1 u c z E u e 1 R l c 3 Q g M j k s M j h 9 J n F 1 b 3 Q 7 L C Z x d W 9 0 O 1 N l Y 3 R p b 2 4 x L z M w a X R l c j E w Y m V l c z E w Z m 9 v Z H g 1 M C 9 B d X R v U m V t b 3 Z l Z E N v b H V t b n M x L n t U Z X N 0 I D M w L D I 5 f S Z x d W 9 0 O y w m c X V v d D t T Z W N 0 a W 9 u M S 8 z M G l 0 Z X I x M G J l Z X M x M G Z v b 2 R 4 N T A v Q X V 0 b 1 J l b W 9 2 Z W R D b 2 x 1 b W 5 z M S 5 7 V G V z d C A z M S w z M H 0 m c X V v d D s s J n F 1 b 3 Q 7 U 2 V j d G l v b j E v M z B p d G V y M T B i Z W V z M T B m b 2 9 k e D U w L 0 F 1 d G 9 S Z W 1 v d m V k Q 2 9 s d W 1 u c z E u e 1 R l c 3 Q g M z I s M z F 9 J n F 1 b 3 Q 7 L C Z x d W 9 0 O 1 N l Y 3 R p b 2 4 x L z M w a X R l c j E w Y m V l c z E w Z m 9 v Z H g 1 M C 9 B d X R v U m V t b 3 Z l Z E N v b H V t b n M x L n t U Z X N 0 I D M z L D M y f S Z x d W 9 0 O y w m c X V v d D t T Z W N 0 a W 9 u M S 8 z M G l 0 Z X I x M G J l Z X M x M G Z v b 2 R 4 N T A v Q X V 0 b 1 J l b W 9 2 Z W R D b 2 x 1 b W 5 z M S 5 7 V G V z d C A z N C w z M 3 0 m c X V v d D s s J n F 1 b 3 Q 7 U 2 V j d G l v b j E v M z B p d G V y M T B i Z W V z M T B m b 2 9 k e D U w L 0 F 1 d G 9 S Z W 1 v d m V k Q 2 9 s d W 1 u c z E u e 1 R l c 3 Q g M z U s M z R 9 J n F 1 b 3 Q 7 L C Z x d W 9 0 O 1 N l Y 3 R p b 2 4 x L z M w a X R l c j E w Y m V l c z E w Z m 9 v Z H g 1 M C 9 B d X R v U m V t b 3 Z l Z E N v b H V t b n M x L n t U Z X N 0 I D M 2 L D M 1 f S Z x d W 9 0 O y w m c X V v d D t T Z W N 0 a W 9 u M S 8 z M G l 0 Z X I x M G J l Z X M x M G Z v b 2 R 4 N T A v Q X V 0 b 1 J l b W 9 2 Z W R D b 2 x 1 b W 5 z M S 5 7 V G V z d C A z N y w z N n 0 m c X V v d D s s J n F 1 b 3 Q 7 U 2 V j d G l v b j E v M z B p d G V y M T B i Z W V z M T B m b 2 9 k e D U w L 0 F 1 d G 9 S Z W 1 v d m V k Q 2 9 s d W 1 u c z E u e 1 R l c 3 Q g M z g s M z d 9 J n F 1 b 3 Q 7 L C Z x d W 9 0 O 1 N l Y 3 R p b 2 4 x L z M w a X R l c j E w Y m V l c z E w Z m 9 v Z H g 1 M C 9 B d X R v U m V t b 3 Z l Z E N v b H V t b n M x L n t U Z X N 0 I D M 5 L D M 4 f S Z x d W 9 0 O y w m c X V v d D t T Z W N 0 a W 9 u M S 8 z M G l 0 Z X I x M G J l Z X M x M G Z v b 2 R 4 N T A v Q X V 0 b 1 J l b W 9 2 Z W R D b 2 x 1 b W 5 z M S 5 7 V G V z d C A 0 M C w z O X 0 m c X V v d D s s J n F 1 b 3 Q 7 U 2 V j d G l v b j E v M z B p d G V y M T B i Z W V z M T B m b 2 9 k e D U w L 0 F 1 d G 9 S Z W 1 v d m V k Q 2 9 s d W 1 u c z E u e 1 R l c 3 Q g N D E s N D B 9 J n F 1 b 3 Q 7 L C Z x d W 9 0 O 1 N l Y 3 R p b 2 4 x L z M w a X R l c j E w Y m V l c z E w Z m 9 v Z H g 1 M C 9 B d X R v U m V t b 3 Z l Z E N v b H V t b n M x L n t U Z X N 0 I D Q y L D Q x f S Z x d W 9 0 O y w m c X V v d D t T Z W N 0 a W 9 u M S 8 z M G l 0 Z X I x M G J l Z X M x M G Z v b 2 R 4 N T A v Q X V 0 b 1 J l b W 9 2 Z W R D b 2 x 1 b W 5 z M S 5 7 V G V z d C A 0 M y w 0 M n 0 m c X V v d D s s J n F 1 b 3 Q 7 U 2 V j d G l v b j E v M z B p d G V y M T B i Z W V z M T B m b 2 9 k e D U w L 0 F 1 d G 9 S Z W 1 v d m V k Q 2 9 s d W 1 u c z E u e 1 R l c 3 Q g N D Q s N D N 9 J n F 1 b 3 Q 7 L C Z x d W 9 0 O 1 N l Y 3 R p b 2 4 x L z M w a X R l c j E w Y m V l c z E w Z m 9 v Z H g 1 M C 9 B d X R v U m V t b 3 Z l Z E N v b H V t b n M x L n t U Z X N 0 I D Q 1 L D Q 0 f S Z x d W 9 0 O y w m c X V v d D t T Z W N 0 a W 9 u M S 8 z M G l 0 Z X I x M G J l Z X M x M G Z v b 2 R 4 N T A v Q X V 0 b 1 J l b W 9 2 Z W R D b 2 x 1 b W 5 z M S 5 7 V G V z d C A 0 N i w 0 N X 0 m c X V v d D s s J n F 1 b 3 Q 7 U 2 V j d G l v b j E v M z B p d G V y M T B i Z W V z M T B m b 2 9 k e D U w L 0 F 1 d G 9 S Z W 1 v d m V k Q 2 9 s d W 1 u c z E u e 1 R l c 3 Q g N D c s N D Z 9 J n F 1 b 3 Q 7 L C Z x d W 9 0 O 1 N l Y 3 R p b 2 4 x L z M w a X R l c j E w Y m V l c z E w Z m 9 v Z H g 1 M C 9 B d X R v U m V t b 3 Z l Z E N v b H V t b n M x L n t U Z X N 0 I D Q 4 L D Q 3 f S Z x d W 9 0 O y w m c X V v d D t T Z W N 0 a W 9 u M S 8 z M G l 0 Z X I x M G J l Z X M x M G Z v b 2 R 4 N T A v Q X V 0 b 1 J l b W 9 2 Z W R D b 2 x 1 b W 5 z M S 5 7 V G V z d C A 0 O S w 0 O H 0 m c X V v d D s s J n F 1 b 3 Q 7 U 2 V j d G l v b j E v M z B p d G V y M T B i Z W V z M T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G l 0 Z X I x M G J l Z X M x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T B i Z W V z M T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E w Y m V l c z E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E w Y m V l c z E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T B i Z W V z M T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E w Y m V l c z E w Z m 9 v Z H g 1 M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p d G V y M T B i Z W V z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F j O W Q w Z T I t N z Y x Y S 0 0 Y z V m L W E 2 Z j E t N m J j M T k 3 N 2 E 3 Y T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N T B p d G V y M T B i Z W V z M T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0 V D I z O j I 2 O j U 0 L j A 2 N j Y 0 N T l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a X R l c j E w Y m V l c z E w Z m 9 v Z H g 1 M C 9 B d X R v U m V t b 3 Z l Z E N v b H V t b n M x L n t U Z X N 0 I D E s M H 0 m c X V v d D s s J n F 1 b 3 Q 7 U 2 V j d G l v b j E v N T B p d G V y M T B i Z W V z M T B m b 2 9 k e D U w L 0 F 1 d G 9 S Z W 1 v d m V k Q 2 9 s d W 1 u c z E u e 1 R l c 3 Q g M i w x f S Z x d W 9 0 O y w m c X V v d D t T Z W N 0 a W 9 u M S 8 1 M G l 0 Z X I x M G J l Z X M x M G Z v b 2 R 4 N T A v Q X V 0 b 1 J l b W 9 2 Z W R D b 2 x 1 b W 5 z M S 5 7 V G V z d C A z L D J 9 J n F 1 b 3 Q 7 L C Z x d W 9 0 O 1 N l Y 3 R p b 2 4 x L z U w a X R l c j E w Y m V l c z E w Z m 9 v Z H g 1 M C 9 B d X R v U m V t b 3 Z l Z E N v b H V t b n M x L n t U Z X N 0 I D Q s M 3 0 m c X V v d D s s J n F 1 b 3 Q 7 U 2 V j d G l v b j E v N T B p d G V y M T B i Z W V z M T B m b 2 9 k e D U w L 0 F 1 d G 9 S Z W 1 v d m V k Q 2 9 s d W 1 u c z E u e 1 R l c 3 Q g N S w 0 f S Z x d W 9 0 O y w m c X V v d D t T Z W N 0 a W 9 u M S 8 1 M G l 0 Z X I x M G J l Z X M x M G Z v b 2 R 4 N T A v Q X V 0 b 1 J l b W 9 2 Z W R D b 2 x 1 b W 5 z M S 5 7 V G V z d C A 2 L D V 9 J n F 1 b 3 Q 7 L C Z x d W 9 0 O 1 N l Y 3 R p b 2 4 x L z U w a X R l c j E w Y m V l c z E w Z m 9 v Z H g 1 M C 9 B d X R v U m V t b 3 Z l Z E N v b H V t b n M x L n t U Z X N 0 I D c s N n 0 m c X V v d D s s J n F 1 b 3 Q 7 U 2 V j d G l v b j E v N T B p d G V y M T B i Z W V z M T B m b 2 9 k e D U w L 0 F 1 d G 9 S Z W 1 v d m V k Q 2 9 s d W 1 u c z E u e 1 R l c 3 Q g O C w 3 f S Z x d W 9 0 O y w m c X V v d D t T Z W N 0 a W 9 u M S 8 1 M G l 0 Z X I x M G J l Z X M x M G Z v b 2 R 4 N T A v Q X V 0 b 1 J l b W 9 2 Z W R D b 2 x 1 b W 5 z M S 5 7 V G V z d C A 5 L D h 9 J n F 1 b 3 Q 7 L C Z x d W 9 0 O 1 N l Y 3 R p b 2 4 x L z U w a X R l c j E w Y m V l c z E w Z m 9 v Z H g 1 M C 9 B d X R v U m V t b 3 Z l Z E N v b H V t b n M x L n t U Z X N 0 I D E w L D l 9 J n F 1 b 3 Q 7 L C Z x d W 9 0 O 1 N l Y 3 R p b 2 4 x L z U w a X R l c j E w Y m V l c z E w Z m 9 v Z H g 1 M C 9 B d X R v U m V t b 3 Z l Z E N v b H V t b n M x L n t U Z X N 0 I D E x L D E w f S Z x d W 9 0 O y w m c X V v d D t T Z W N 0 a W 9 u M S 8 1 M G l 0 Z X I x M G J l Z X M x M G Z v b 2 R 4 N T A v Q X V 0 b 1 J l b W 9 2 Z W R D b 2 x 1 b W 5 z M S 5 7 V G V z d C A x M i w x M X 0 m c X V v d D s s J n F 1 b 3 Q 7 U 2 V j d G l v b j E v N T B p d G V y M T B i Z W V z M T B m b 2 9 k e D U w L 0 F 1 d G 9 S Z W 1 v d m V k Q 2 9 s d W 1 u c z E u e 1 R l c 3 Q g M T M s M T J 9 J n F 1 b 3 Q 7 L C Z x d W 9 0 O 1 N l Y 3 R p b 2 4 x L z U w a X R l c j E w Y m V l c z E w Z m 9 v Z H g 1 M C 9 B d X R v U m V t b 3 Z l Z E N v b H V t b n M x L n t U Z X N 0 I D E 0 L D E z f S Z x d W 9 0 O y w m c X V v d D t T Z W N 0 a W 9 u M S 8 1 M G l 0 Z X I x M G J l Z X M x M G Z v b 2 R 4 N T A v Q X V 0 b 1 J l b W 9 2 Z W R D b 2 x 1 b W 5 z M S 5 7 V G V z d C A x N S w x N H 0 m c X V v d D s s J n F 1 b 3 Q 7 U 2 V j d G l v b j E v N T B p d G V y M T B i Z W V z M T B m b 2 9 k e D U w L 0 F 1 d G 9 S Z W 1 v d m V k Q 2 9 s d W 1 u c z E u e 1 R l c 3 Q g M T Y s M T V 9 J n F 1 b 3 Q 7 L C Z x d W 9 0 O 1 N l Y 3 R p b 2 4 x L z U w a X R l c j E w Y m V l c z E w Z m 9 v Z H g 1 M C 9 B d X R v U m V t b 3 Z l Z E N v b H V t b n M x L n t U Z X N 0 I D E 3 L D E 2 f S Z x d W 9 0 O y w m c X V v d D t T Z W N 0 a W 9 u M S 8 1 M G l 0 Z X I x M G J l Z X M x M G Z v b 2 R 4 N T A v Q X V 0 b 1 J l b W 9 2 Z W R D b 2 x 1 b W 5 z M S 5 7 V G V z d C A x O C w x N 3 0 m c X V v d D s s J n F 1 b 3 Q 7 U 2 V j d G l v b j E v N T B p d G V y M T B i Z W V z M T B m b 2 9 k e D U w L 0 F 1 d G 9 S Z W 1 v d m V k Q 2 9 s d W 1 u c z E u e 1 R l c 3 Q g M T k s M T h 9 J n F 1 b 3 Q 7 L C Z x d W 9 0 O 1 N l Y 3 R p b 2 4 x L z U w a X R l c j E w Y m V l c z E w Z m 9 v Z H g 1 M C 9 B d X R v U m V t b 3 Z l Z E N v b H V t b n M x L n t U Z X N 0 I D I w L D E 5 f S Z x d W 9 0 O y w m c X V v d D t T Z W N 0 a W 9 u M S 8 1 M G l 0 Z X I x M G J l Z X M x M G Z v b 2 R 4 N T A v Q X V 0 b 1 J l b W 9 2 Z W R D b 2 x 1 b W 5 z M S 5 7 V G V z d C A y M S w y M H 0 m c X V v d D s s J n F 1 b 3 Q 7 U 2 V j d G l v b j E v N T B p d G V y M T B i Z W V z M T B m b 2 9 k e D U w L 0 F 1 d G 9 S Z W 1 v d m V k Q 2 9 s d W 1 u c z E u e 1 R l c 3 Q g M j I s M j F 9 J n F 1 b 3 Q 7 L C Z x d W 9 0 O 1 N l Y 3 R p b 2 4 x L z U w a X R l c j E w Y m V l c z E w Z m 9 v Z H g 1 M C 9 B d X R v U m V t b 3 Z l Z E N v b H V t b n M x L n t U Z X N 0 I D I z L D I y f S Z x d W 9 0 O y w m c X V v d D t T Z W N 0 a W 9 u M S 8 1 M G l 0 Z X I x M G J l Z X M x M G Z v b 2 R 4 N T A v Q X V 0 b 1 J l b W 9 2 Z W R D b 2 x 1 b W 5 z M S 5 7 V G V z d C A y N C w y M 3 0 m c X V v d D s s J n F 1 b 3 Q 7 U 2 V j d G l v b j E v N T B p d G V y M T B i Z W V z M T B m b 2 9 k e D U w L 0 F 1 d G 9 S Z W 1 v d m V k Q 2 9 s d W 1 u c z E u e 1 R l c 3 Q g M j U s M j R 9 J n F 1 b 3 Q 7 L C Z x d W 9 0 O 1 N l Y 3 R p b 2 4 x L z U w a X R l c j E w Y m V l c z E w Z m 9 v Z H g 1 M C 9 B d X R v U m V t b 3 Z l Z E N v b H V t b n M x L n t U Z X N 0 I D I 2 L D I 1 f S Z x d W 9 0 O y w m c X V v d D t T Z W N 0 a W 9 u M S 8 1 M G l 0 Z X I x M G J l Z X M x M G Z v b 2 R 4 N T A v Q X V 0 b 1 J l b W 9 2 Z W R D b 2 x 1 b W 5 z M S 5 7 V G V z d C A y N y w y N n 0 m c X V v d D s s J n F 1 b 3 Q 7 U 2 V j d G l v b j E v N T B p d G V y M T B i Z W V z M T B m b 2 9 k e D U w L 0 F 1 d G 9 S Z W 1 v d m V k Q 2 9 s d W 1 u c z E u e 1 R l c 3 Q g M j g s M j d 9 J n F 1 b 3 Q 7 L C Z x d W 9 0 O 1 N l Y 3 R p b 2 4 x L z U w a X R l c j E w Y m V l c z E w Z m 9 v Z H g 1 M C 9 B d X R v U m V t b 3 Z l Z E N v b H V t b n M x L n t U Z X N 0 I D I 5 L D I 4 f S Z x d W 9 0 O y w m c X V v d D t T Z W N 0 a W 9 u M S 8 1 M G l 0 Z X I x M G J l Z X M x M G Z v b 2 R 4 N T A v Q X V 0 b 1 J l b W 9 2 Z W R D b 2 x 1 b W 5 z M S 5 7 V G V z d C A z M C w y O X 0 m c X V v d D s s J n F 1 b 3 Q 7 U 2 V j d G l v b j E v N T B p d G V y M T B i Z W V z M T B m b 2 9 k e D U w L 0 F 1 d G 9 S Z W 1 v d m V k Q 2 9 s d W 1 u c z E u e 1 R l c 3 Q g M z E s M z B 9 J n F 1 b 3 Q 7 L C Z x d W 9 0 O 1 N l Y 3 R p b 2 4 x L z U w a X R l c j E w Y m V l c z E w Z m 9 v Z H g 1 M C 9 B d X R v U m V t b 3 Z l Z E N v b H V t b n M x L n t U Z X N 0 I D M y L D M x f S Z x d W 9 0 O y w m c X V v d D t T Z W N 0 a W 9 u M S 8 1 M G l 0 Z X I x M G J l Z X M x M G Z v b 2 R 4 N T A v Q X V 0 b 1 J l b W 9 2 Z W R D b 2 x 1 b W 5 z M S 5 7 V G V z d C A z M y w z M n 0 m c X V v d D s s J n F 1 b 3 Q 7 U 2 V j d G l v b j E v N T B p d G V y M T B i Z W V z M T B m b 2 9 k e D U w L 0 F 1 d G 9 S Z W 1 v d m V k Q 2 9 s d W 1 u c z E u e 1 R l c 3 Q g M z Q s M z N 9 J n F 1 b 3 Q 7 L C Z x d W 9 0 O 1 N l Y 3 R p b 2 4 x L z U w a X R l c j E w Y m V l c z E w Z m 9 v Z H g 1 M C 9 B d X R v U m V t b 3 Z l Z E N v b H V t b n M x L n t U Z X N 0 I D M 1 L D M 0 f S Z x d W 9 0 O y w m c X V v d D t T Z W N 0 a W 9 u M S 8 1 M G l 0 Z X I x M G J l Z X M x M G Z v b 2 R 4 N T A v Q X V 0 b 1 J l b W 9 2 Z W R D b 2 x 1 b W 5 z M S 5 7 V G V z d C A z N i w z N X 0 m c X V v d D s s J n F 1 b 3 Q 7 U 2 V j d G l v b j E v N T B p d G V y M T B i Z W V z M T B m b 2 9 k e D U w L 0 F 1 d G 9 S Z W 1 v d m V k Q 2 9 s d W 1 u c z E u e 1 R l c 3 Q g M z c s M z Z 9 J n F 1 b 3 Q 7 L C Z x d W 9 0 O 1 N l Y 3 R p b 2 4 x L z U w a X R l c j E w Y m V l c z E w Z m 9 v Z H g 1 M C 9 B d X R v U m V t b 3 Z l Z E N v b H V t b n M x L n t U Z X N 0 I D M 4 L D M 3 f S Z x d W 9 0 O y w m c X V v d D t T Z W N 0 a W 9 u M S 8 1 M G l 0 Z X I x M G J l Z X M x M G Z v b 2 R 4 N T A v Q X V 0 b 1 J l b W 9 2 Z W R D b 2 x 1 b W 5 z M S 5 7 V G V z d C A z O S w z O H 0 m c X V v d D s s J n F 1 b 3 Q 7 U 2 V j d G l v b j E v N T B p d G V y M T B i Z W V z M T B m b 2 9 k e D U w L 0 F 1 d G 9 S Z W 1 v d m V k Q 2 9 s d W 1 u c z E u e 1 R l c 3 Q g N D A s M z l 9 J n F 1 b 3 Q 7 L C Z x d W 9 0 O 1 N l Y 3 R p b 2 4 x L z U w a X R l c j E w Y m V l c z E w Z m 9 v Z H g 1 M C 9 B d X R v U m V t b 3 Z l Z E N v b H V t b n M x L n t U Z X N 0 I D Q x L D Q w f S Z x d W 9 0 O y w m c X V v d D t T Z W N 0 a W 9 u M S 8 1 M G l 0 Z X I x M G J l Z X M x M G Z v b 2 R 4 N T A v Q X V 0 b 1 J l b W 9 2 Z W R D b 2 x 1 b W 5 z M S 5 7 V G V z d C A 0 M i w 0 M X 0 m c X V v d D s s J n F 1 b 3 Q 7 U 2 V j d G l v b j E v N T B p d G V y M T B i Z W V z M T B m b 2 9 k e D U w L 0 F 1 d G 9 S Z W 1 v d m V k Q 2 9 s d W 1 u c z E u e 1 R l c 3 Q g N D M s N D J 9 J n F 1 b 3 Q 7 L C Z x d W 9 0 O 1 N l Y 3 R p b 2 4 x L z U w a X R l c j E w Y m V l c z E w Z m 9 v Z H g 1 M C 9 B d X R v U m V t b 3 Z l Z E N v b H V t b n M x L n t U Z X N 0 I D Q 0 L D Q z f S Z x d W 9 0 O y w m c X V v d D t T Z W N 0 a W 9 u M S 8 1 M G l 0 Z X I x M G J l Z X M x M G Z v b 2 R 4 N T A v Q X V 0 b 1 J l b W 9 2 Z W R D b 2 x 1 b W 5 z M S 5 7 V G V z d C A 0 N S w 0 N H 0 m c X V v d D s s J n F 1 b 3 Q 7 U 2 V j d G l v b j E v N T B p d G V y M T B i Z W V z M T B m b 2 9 k e D U w L 0 F 1 d G 9 S Z W 1 v d m V k Q 2 9 s d W 1 u c z E u e 1 R l c 3 Q g N D Y s N D V 9 J n F 1 b 3 Q 7 L C Z x d W 9 0 O 1 N l Y 3 R p b 2 4 x L z U w a X R l c j E w Y m V l c z E w Z m 9 v Z H g 1 M C 9 B d X R v U m V t b 3 Z l Z E N v b H V t b n M x L n t U Z X N 0 I D Q 3 L D Q 2 f S Z x d W 9 0 O y w m c X V v d D t T Z W N 0 a W 9 u M S 8 1 M G l 0 Z X I x M G J l Z X M x M G Z v b 2 R 4 N T A v Q X V 0 b 1 J l b W 9 2 Z W R D b 2 x 1 b W 5 z M S 5 7 V G V z d C A 0 O C w 0 N 3 0 m c X V v d D s s J n F 1 b 3 Q 7 U 2 V j d G l v b j E v N T B p d G V y M T B i Z W V z M T B m b 2 9 k e D U w L 0 F 1 d G 9 S Z W 1 v d m V k Q 2 9 s d W 1 u c z E u e 1 R l c 3 Q g N D k s N D h 9 J n F 1 b 3 Q 7 L C Z x d W 9 0 O 1 N l Y 3 R p b 2 4 x L z U w a X R l c j E w Y m V l c z E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N T B p d G V y M T B i Z W V z M T B m b 2 9 k e D U w L 0 F 1 d G 9 S Z W 1 v d m V k Q 2 9 s d W 1 u c z E u e 1 R l c 3 Q g M S w w f S Z x d W 9 0 O y w m c X V v d D t T Z W N 0 a W 9 u M S 8 1 M G l 0 Z X I x M G J l Z X M x M G Z v b 2 R 4 N T A v Q X V 0 b 1 J l b W 9 2 Z W R D b 2 x 1 b W 5 z M S 5 7 V G V z d C A y L D F 9 J n F 1 b 3 Q 7 L C Z x d W 9 0 O 1 N l Y 3 R p b 2 4 x L z U w a X R l c j E w Y m V l c z E w Z m 9 v Z H g 1 M C 9 B d X R v U m V t b 3 Z l Z E N v b H V t b n M x L n t U Z X N 0 I D M s M n 0 m c X V v d D s s J n F 1 b 3 Q 7 U 2 V j d G l v b j E v N T B p d G V y M T B i Z W V z M T B m b 2 9 k e D U w L 0 F 1 d G 9 S Z W 1 v d m V k Q 2 9 s d W 1 u c z E u e 1 R l c 3 Q g N C w z f S Z x d W 9 0 O y w m c X V v d D t T Z W N 0 a W 9 u M S 8 1 M G l 0 Z X I x M G J l Z X M x M G Z v b 2 R 4 N T A v Q X V 0 b 1 J l b W 9 2 Z W R D b 2 x 1 b W 5 z M S 5 7 V G V z d C A 1 L D R 9 J n F 1 b 3 Q 7 L C Z x d W 9 0 O 1 N l Y 3 R p b 2 4 x L z U w a X R l c j E w Y m V l c z E w Z m 9 v Z H g 1 M C 9 B d X R v U m V t b 3 Z l Z E N v b H V t b n M x L n t U Z X N 0 I D Y s N X 0 m c X V v d D s s J n F 1 b 3 Q 7 U 2 V j d G l v b j E v N T B p d G V y M T B i Z W V z M T B m b 2 9 k e D U w L 0 F 1 d G 9 S Z W 1 v d m V k Q 2 9 s d W 1 u c z E u e 1 R l c 3 Q g N y w 2 f S Z x d W 9 0 O y w m c X V v d D t T Z W N 0 a W 9 u M S 8 1 M G l 0 Z X I x M G J l Z X M x M G Z v b 2 R 4 N T A v Q X V 0 b 1 J l b W 9 2 Z W R D b 2 x 1 b W 5 z M S 5 7 V G V z d C A 4 L D d 9 J n F 1 b 3 Q 7 L C Z x d W 9 0 O 1 N l Y 3 R p b 2 4 x L z U w a X R l c j E w Y m V l c z E w Z m 9 v Z H g 1 M C 9 B d X R v U m V t b 3 Z l Z E N v b H V t b n M x L n t U Z X N 0 I D k s O H 0 m c X V v d D s s J n F 1 b 3 Q 7 U 2 V j d G l v b j E v N T B p d G V y M T B i Z W V z M T B m b 2 9 k e D U w L 0 F 1 d G 9 S Z W 1 v d m V k Q 2 9 s d W 1 u c z E u e 1 R l c 3 Q g M T A s O X 0 m c X V v d D s s J n F 1 b 3 Q 7 U 2 V j d G l v b j E v N T B p d G V y M T B i Z W V z M T B m b 2 9 k e D U w L 0 F 1 d G 9 S Z W 1 v d m V k Q 2 9 s d W 1 u c z E u e 1 R l c 3 Q g M T E s M T B 9 J n F 1 b 3 Q 7 L C Z x d W 9 0 O 1 N l Y 3 R p b 2 4 x L z U w a X R l c j E w Y m V l c z E w Z m 9 v Z H g 1 M C 9 B d X R v U m V t b 3 Z l Z E N v b H V t b n M x L n t U Z X N 0 I D E y L D E x f S Z x d W 9 0 O y w m c X V v d D t T Z W N 0 a W 9 u M S 8 1 M G l 0 Z X I x M G J l Z X M x M G Z v b 2 R 4 N T A v Q X V 0 b 1 J l b W 9 2 Z W R D b 2 x 1 b W 5 z M S 5 7 V G V z d C A x M y w x M n 0 m c X V v d D s s J n F 1 b 3 Q 7 U 2 V j d G l v b j E v N T B p d G V y M T B i Z W V z M T B m b 2 9 k e D U w L 0 F 1 d G 9 S Z W 1 v d m V k Q 2 9 s d W 1 u c z E u e 1 R l c 3 Q g M T Q s M T N 9 J n F 1 b 3 Q 7 L C Z x d W 9 0 O 1 N l Y 3 R p b 2 4 x L z U w a X R l c j E w Y m V l c z E w Z m 9 v Z H g 1 M C 9 B d X R v U m V t b 3 Z l Z E N v b H V t b n M x L n t U Z X N 0 I D E 1 L D E 0 f S Z x d W 9 0 O y w m c X V v d D t T Z W N 0 a W 9 u M S 8 1 M G l 0 Z X I x M G J l Z X M x M G Z v b 2 R 4 N T A v Q X V 0 b 1 J l b W 9 2 Z W R D b 2 x 1 b W 5 z M S 5 7 V G V z d C A x N i w x N X 0 m c X V v d D s s J n F 1 b 3 Q 7 U 2 V j d G l v b j E v N T B p d G V y M T B i Z W V z M T B m b 2 9 k e D U w L 0 F 1 d G 9 S Z W 1 v d m V k Q 2 9 s d W 1 u c z E u e 1 R l c 3 Q g M T c s M T Z 9 J n F 1 b 3 Q 7 L C Z x d W 9 0 O 1 N l Y 3 R p b 2 4 x L z U w a X R l c j E w Y m V l c z E w Z m 9 v Z H g 1 M C 9 B d X R v U m V t b 3 Z l Z E N v b H V t b n M x L n t U Z X N 0 I D E 4 L D E 3 f S Z x d W 9 0 O y w m c X V v d D t T Z W N 0 a W 9 u M S 8 1 M G l 0 Z X I x M G J l Z X M x M G Z v b 2 R 4 N T A v Q X V 0 b 1 J l b W 9 2 Z W R D b 2 x 1 b W 5 z M S 5 7 V G V z d C A x O S w x O H 0 m c X V v d D s s J n F 1 b 3 Q 7 U 2 V j d G l v b j E v N T B p d G V y M T B i Z W V z M T B m b 2 9 k e D U w L 0 F 1 d G 9 S Z W 1 v d m V k Q 2 9 s d W 1 u c z E u e 1 R l c 3 Q g M j A s M T l 9 J n F 1 b 3 Q 7 L C Z x d W 9 0 O 1 N l Y 3 R p b 2 4 x L z U w a X R l c j E w Y m V l c z E w Z m 9 v Z H g 1 M C 9 B d X R v U m V t b 3 Z l Z E N v b H V t b n M x L n t U Z X N 0 I D I x L D I w f S Z x d W 9 0 O y w m c X V v d D t T Z W N 0 a W 9 u M S 8 1 M G l 0 Z X I x M G J l Z X M x M G Z v b 2 R 4 N T A v Q X V 0 b 1 J l b W 9 2 Z W R D b 2 x 1 b W 5 z M S 5 7 V G V z d C A y M i w y M X 0 m c X V v d D s s J n F 1 b 3 Q 7 U 2 V j d G l v b j E v N T B p d G V y M T B i Z W V z M T B m b 2 9 k e D U w L 0 F 1 d G 9 S Z W 1 v d m V k Q 2 9 s d W 1 u c z E u e 1 R l c 3 Q g M j M s M j J 9 J n F 1 b 3 Q 7 L C Z x d W 9 0 O 1 N l Y 3 R p b 2 4 x L z U w a X R l c j E w Y m V l c z E w Z m 9 v Z H g 1 M C 9 B d X R v U m V t b 3 Z l Z E N v b H V t b n M x L n t U Z X N 0 I D I 0 L D I z f S Z x d W 9 0 O y w m c X V v d D t T Z W N 0 a W 9 u M S 8 1 M G l 0 Z X I x M G J l Z X M x M G Z v b 2 R 4 N T A v Q X V 0 b 1 J l b W 9 2 Z W R D b 2 x 1 b W 5 z M S 5 7 V G V z d C A y N S w y N H 0 m c X V v d D s s J n F 1 b 3 Q 7 U 2 V j d G l v b j E v N T B p d G V y M T B i Z W V z M T B m b 2 9 k e D U w L 0 F 1 d G 9 S Z W 1 v d m V k Q 2 9 s d W 1 u c z E u e 1 R l c 3 Q g M j Y s M j V 9 J n F 1 b 3 Q 7 L C Z x d W 9 0 O 1 N l Y 3 R p b 2 4 x L z U w a X R l c j E w Y m V l c z E w Z m 9 v Z H g 1 M C 9 B d X R v U m V t b 3 Z l Z E N v b H V t b n M x L n t U Z X N 0 I D I 3 L D I 2 f S Z x d W 9 0 O y w m c X V v d D t T Z W N 0 a W 9 u M S 8 1 M G l 0 Z X I x M G J l Z X M x M G Z v b 2 R 4 N T A v Q X V 0 b 1 J l b W 9 2 Z W R D b 2 x 1 b W 5 z M S 5 7 V G V z d C A y O C w y N 3 0 m c X V v d D s s J n F 1 b 3 Q 7 U 2 V j d G l v b j E v N T B p d G V y M T B i Z W V z M T B m b 2 9 k e D U w L 0 F 1 d G 9 S Z W 1 v d m V k Q 2 9 s d W 1 u c z E u e 1 R l c 3 Q g M j k s M j h 9 J n F 1 b 3 Q 7 L C Z x d W 9 0 O 1 N l Y 3 R p b 2 4 x L z U w a X R l c j E w Y m V l c z E w Z m 9 v Z H g 1 M C 9 B d X R v U m V t b 3 Z l Z E N v b H V t b n M x L n t U Z X N 0 I D M w L D I 5 f S Z x d W 9 0 O y w m c X V v d D t T Z W N 0 a W 9 u M S 8 1 M G l 0 Z X I x M G J l Z X M x M G Z v b 2 R 4 N T A v Q X V 0 b 1 J l b W 9 2 Z W R D b 2 x 1 b W 5 z M S 5 7 V G V z d C A z M S w z M H 0 m c X V v d D s s J n F 1 b 3 Q 7 U 2 V j d G l v b j E v N T B p d G V y M T B i Z W V z M T B m b 2 9 k e D U w L 0 F 1 d G 9 S Z W 1 v d m V k Q 2 9 s d W 1 u c z E u e 1 R l c 3 Q g M z I s M z F 9 J n F 1 b 3 Q 7 L C Z x d W 9 0 O 1 N l Y 3 R p b 2 4 x L z U w a X R l c j E w Y m V l c z E w Z m 9 v Z H g 1 M C 9 B d X R v U m V t b 3 Z l Z E N v b H V t b n M x L n t U Z X N 0 I D M z L D M y f S Z x d W 9 0 O y w m c X V v d D t T Z W N 0 a W 9 u M S 8 1 M G l 0 Z X I x M G J l Z X M x M G Z v b 2 R 4 N T A v Q X V 0 b 1 J l b W 9 2 Z W R D b 2 x 1 b W 5 z M S 5 7 V G V z d C A z N C w z M 3 0 m c X V v d D s s J n F 1 b 3 Q 7 U 2 V j d G l v b j E v N T B p d G V y M T B i Z W V z M T B m b 2 9 k e D U w L 0 F 1 d G 9 S Z W 1 v d m V k Q 2 9 s d W 1 u c z E u e 1 R l c 3 Q g M z U s M z R 9 J n F 1 b 3 Q 7 L C Z x d W 9 0 O 1 N l Y 3 R p b 2 4 x L z U w a X R l c j E w Y m V l c z E w Z m 9 v Z H g 1 M C 9 B d X R v U m V t b 3 Z l Z E N v b H V t b n M x L n t U Z X N 0 I D M 2 L D M 1 f S Z x d W 9 0 O y w m c X V v d D t T Z W N 0 a W 9 u M S 8 1 M G l 0 Z X I x M G J l Z X M x M G Z v b 2 R 4 N T A v Q X V 0 b 1 J l b W 9 2 Z W R D b 2 x 1 b W 5 z M S 5 7 V G V z d C A z N y w z N n 0 m c X V v d D s s J n F 1 b 3 Q 7 U 2 V j d G l v b j E v N T B p d G V y M T B i Z W V z M T B m b 2 9 k e D U w L 0 F 1 d G 9 S Z W 1 v d m V k Q 2 9 s d W 1 u c z E u e 1 R l c 3 Q g M z g s M z d 9 J n F 1 b 3 Q 7 L C Z x d W 9 0 O 1 N l Y 3 R p b 2 4 x L z U w a X R l c j E w Y m V l c z E w Z m 9 v Z H g 1 M C 9 B d X R v U m V t b 3 Z l Z E N v b H V t b n M x L n t U Z X N 0 I D M 5 L D M 4 f S Z x d W 9 0 O y w m c X V v d D t T Z W N 0 a W 9 u M S 8 1 M G l 0 Z X I x M G J l Z X M x M G Z v b 2 R 4 N T A v Q X V 0 b 1 J l b W 9 2 Z W R D b 2 x 1 b W 5 z M S 5 7 V G V z d C A 0 M C w z O X 0 m c X V v d D s s J n F 1 b 3 Q 7 U 2 V j d G l v b j E v N T B p d G V y M T B i Z W V z M T B m b 2 9 k e D U w L 0 F 1 d G 9 S Z W 1 v d m V k Q 2 9 s d W 1 u c z E u e 1 R l c 3 Q g N D E s N D B 9 J n F 1 b 3 Q 7 L C Z x d W 9 0 O 1 N l Y 3 R p b 2 4 x L z U w a X R l c j E w Y m V l c z E w Z m 9 v Z H g 1 M C 9 B d X R v U m V t b 3 Z l Z E N v b H V t b n M x L n t U Z X N 0 I D Q y L D Q x f S Z x d W 9 0 O y w m c X V v d D t T Z W N 0 a W 9 u M S 8 1 M G l 0 Z X I x M G J l Z X M x M G Z v b 2 R 4 N T A v Q X V 0 b 1 J l b W 9 2 Z W R D b 2 x 1 b W 5 z M S 5 7 V G V z d C A 0 M y w 0 M n 0 m c X V v d D s s J n F 1 b 3 Q 7 U 2 V j d G l v b j E v N T B p d G V y M T B i Z W V z M T B m b 2 9 k e D U w L 0 F 1 d G 9 S Z W 1 v d m V k Q 2 9 s d W 1 u c z E u e 1 R l c 3 Q g N D Q s N D N 9 J n F 1 b 3 Q 7 L C Z x d W 9 0 O 1 N l Y 3 R p b 2 4 x L z U w a X R l c j E w Y m V l c z E w Z m 9 v Z H g 1 M C 9 B d X R v U m V t b 3 Z l Z E N v b H V t b n M x L n t U Z X N 0 I D Q 1 L D Q 0 f S Z x d W 9 0 O y w m c X V v d D t T Z W N 0 a W 9 u M S 8 1 M G l 0 Z X I x M G J l Z X M x M G Z v b 2 R 4 N T A v Q X V 0 b 1 J l b W 9 2 Z W R D b 2 x 1 b W 5 z M S 5 7 V G V z d C A 0 N i w 0 N X 0 m c X V v d D s s J n F 1 b 3 Q 7 U 2 V j d G l v b j E v N T B p d G V y M T B i Z W V z M T B m b 2 9 k e D U w L 0 F 1 d G 9 S Z W 1 v d m V k Q 2 9 s d W 1 u c z E u e 1 R l c 3 Q g N D c s N D Z 9 J n F 1 b 3 Q 7 L C Z x d W 9 0 O 1 N l Y 3 R p b 2 4 x L z U w a X R l c j E w Y m V l c z E w Z m 9 v Z H g 1 M C 9 B d X R v U m V t b 3 Z l Z E N v b H V t b n M x L n t U Z X N 0 I D Q 4 L D Q 3 f S Z x d W 9 0 O y w m c X V v d D t T Z W N 0 a W 9 u M S 8 1 M G l 0 Z X I x M G J l Z X M x M G Z v b 2 R 4 N T A v Q X V 0 b 1 J l b W 9 2 Z W R D b 2 x 1 b W 5 z M S 5 7 V G V z d C A 0 O S w 0 O H 0 m c X V v d D s s J n F 1 b 3 Q 7 U 2 V j d G l v b j E v N T B p d G V y M T B i Z W V z M T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G l 0 Z X I x M G J l Z X M x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p d G V y M T B i Z W V z M T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a X R l c j E w Y m V l c z E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a X R l c j E w Y m V l c z E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p d G V y M T B i Z W V z M T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a X R l c j E w Y m V l c z E w Z m 9 v Z H g 1 M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p d G V y M T B i Z W V z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I y Z T E 2 M m M t N m Y z O C 0 0 M z M 0 L W E 0 Y T M t N D E 5 O T l h N m Q 2 Y j U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N D B p d G V y M T B i Z W V z M T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1 V D A w O j M y O j Q 3 L j A 1 N D Y 3 N T B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w a X R l c j E w Y m V l c z E w Z m 9 v Z H g 1 M C 9 B d X R v U m V t b 3 Z l Z E N v b H V t b n M x L n t U Z X N 0 I D E s M H 0 m c X V v d D s s J n F 1 b 3 Q 7 U 2 V j d G l v b j E v N D B p d G V y M T B i Z W V z M T B m b 2 9 k e D U w L 0 F 1 d G 9 S Z W 1 v d m V k Q 2 9 s d W 1 u c z E u e 1 R l c 3 Q g M i w x f S Z x d W 9 0 O y w m c X V v d D t T Z W N 0 a W 9 u M S 8 0 M G l 0 Z X I x M G J l Z X M x M G Z v b 2 R 4 N T A v Q X V 0 b 1 J l b W 9 2 Z W R D b 2 x 1 b W 5 z M S 5 7 V G V z d C A z L D J 9 J n F 1 b 3 Q 7 L C Z x d W 9 0 O 1 N l Y 3 R p b 2 4 x L z Q w a X R l c j E w Y m V l c z E w Z m 9 v Z H g 1 M C 9 B d X R v U m V t b 3 Z l Z E N v b H V t b n M x L n t U Z X N 0 I D Q s M 3 0 m c X V v d D s s J n F 1 b 3 Q 7 U 2 V j d G l v b j E v N D B p d G V y M T B i Z W V z M T B m b 2 9 k e D U w L 0 F 1 d G 9 S Z W 1 v d m V k Q 2 9 s d W 1 u c z E u e 1 R l c 3 Q g N S w 0 f S Z x d W 9 0 O y w m c X V v d D t T Z W N 0 a W 9 u M S 8 0 M G l 0 Z X I x M G J l Z X M x M G Z v b 2 R 4 N T A v Q X V 0 b 1 J l b W 9 2 Z W R D b 2 x 1 b W 5 z M S 5 7 V G V z d C A 2 L D V 9 J n F 1 b 3 Q 7 L C Z x d W 9 0 O 1 N l Y 3 R p b 2 4 x L z Q w a X R l c j E w Y m V l c z E w Z m 9 v Z H g 1 M C 9 B d X R v U m V t b 3 Z l Z E N v b H V t b n M x L n t U Z X N 0 I D c s N n 0 m c X V v d D s s J n F 1 b 3 Q 7 U 2 V j d G l v b j E v N D B p d G V y M T B i Z W V z M T B m b 2 9 k e D U w L 0 F 1 d G 9 S Z W 1 v d m V k Q 2 9 s d W 1 u c z E u e 1 R l c 3 Q g O C w 3 f S Z x d W 9 0 O y w m c X V v d D t T Z W N 0 a W 9 u M S 8 0 M G l 0 Z X I x M G J l Z X M x M G Z v b 2 R 4 N T A v Q X V 0 b 1 J l b W 9 2 Z W R D b 2 x 1 b W 5 z M S 5 7 V G V z d C A 5 L D h 9 J n F 1 b 3 Q 7 L C Z x d W 9 0 O 1 N l Y 3 R p b 2 4 x L z Q w a X R l c j E w Y m V l c z E w Z m 9 v Z H g 1 M C 9 B d X R v U m V t b 3 Z l Z E N v b H V t b n M x L n t U Z X N 0 I D E w L D l 9 J n F 1 b 3 Q 7 L C Z x d W 9 0 O 1 N l Y 3 R p b 2 4 x L z Q w a X R l c j E w Y m V l c z E w Z m 9 v Z H g 1 M C 9 B d X R v U m V t b 3 Z l Z E N v b H V t b n M x L n t U Z X N 0 I D E x L D E w f S Z x d W 9 0 O y w m c X V v d D t T Z W N 0 a W 9 u M S 8 0 M G l 0 Z X I x M G J l Z X M x M G Z v b 2 R 4 N T A v Q X V 0 b 1 J l b W 9 2 Z W R D b 2 x 1 b W 5 z M S 5 7 V G V z d C A x M i w x M X 0 m c X V v d D s s J n F 1 b 3 Q 7 U 2 V j d G l v b j E v N D B p d G V y M T B i Z W V z M T B m b 2 9 k e D U w L 0 F 1 d G 9 S Z W 1 v d m V k Q 2 9 s d W 1 u c z E u e 1 R l c 3 Q g M T M s M T J 9 J n F 1 b 3 Q 7 L C Z x d W 9 0 O 1 N l Y 3 R p b 2 4 x L z Q w a X R l c j E w Y m V l c z E w Z m 9 v Z H g 1 M C 9 B d X R v U m V t b 3 Z l Z E N v b H V t b n M x L n t U Z X N 0 I D E 0 L D E z f S Z x d W 9 0 O y w m c X V v d D t T Z W N 0 a W 9 u M S 8 0 M G l 0 Z X I x M G J l Z X M x M G Z v b 2 R 4 N T A v Q X V 0 b 1 J l b W 9 2 Z W R D b 2 x 1 b W 5 z M S 5 7 V G V z d C A x N S w x N H 0 m c X V v d D s s J n F 1 b 3 Q 7 U 2 V j d G l v b j E v N D B p d G V y M T B i Z W V z M T B m b 2 9 k e D U w L 0 F 1 d G 9 S Z W 1 v d m V k Q 2 9 s d W 1 u c z E u e 1 R l c 3 Q g M T Y s M T V 9 J n F 1 b 3 Q 7 L C Z x d W 9 0 O 1 N l Y 3 R p b 2 4 x L z Q w a X R l c j E w Y m V l c z E w Z m 9 v Z H g 1 M C 9 B d X R v U m V t b 3 Z l Z E N v b H V t b n M x L n t U Z X N 0 I D E 3 L D E 2 f S Z x d W 9 0 O y w m c X V v d D t T Z W N 0 a W 9 u M S 8 0 M G l 0 Z X I x M G J l Z X M x M G Z v b 2 R 4 N T A v Q X V 0 b 1 J l b W 9 2 Z W R D b 2 x 1 b W 5 z M S 5 7 V G V z d C A x O C w x N 3 0 m c X V v d D s s J n F 1 b 3 Q 7 U 2 V j d G l v b j E v N D B p d G V y M T B i Z W V z M T B m b 2 9 k e D U w L 0 F 1 d G 9 S Z W 1 v d m V k Q 2 9 s d W 1 u c z E u e 1 R l c 3 Q g M T k s M T h 9 J n F 1 b 3 Q 7 L C Z x d W 9 0 O 1 N l Y 3 R p b 2 4 x L z Q w a X R l c j E w Y m V l c z E w Z m 9 v Z H g 1 M C 9 B d X R v U m V t b 3 Z l Z E N v b H V t b n M x L n t U Z X N 0 I D I w L D E 5 f S Z x d W 9 0 O y w m c X V v d D t T Z W N 0 a W 9 u M S 8 0 M G l 0 Z X I x M G J l Z X M x M G Z v b 2 R 4 N T A v Q X V 0 b 1 J l b W 9 2 Z W R D b 2 x 1 b W 5 z M S 5 7 V G V z d C A y M S w y M H 0 m c X V v d D s s J n F 1 b 3 Q 7 U 2 V j d G l v b j E v N D B p d G V y M T B i Z W V z M T B m b 2 9 k e D U w L 0 F 1 d G 9 S Z W 1 v d m V k Q 2 9 s d W 1 u c z E u e 1 R l c 3 Q g M j I s M j F 9 J n F 1 b 3 Q 7 L C Z x d W 9 0 O 1 N l Y 3 R p b 2 4 x L z Q w a X R l c j E w Y m V l c z E w Z m 9 v Z H g 1 M C 9 B d X R v U m V t b 3 Z l Z E N v b H V t b n M x L n t U Z X N 0 I D I z L D I y f S Z x d W 9 0 O y w m c X V v d D t T Z W N 0 a W 9 u M S 8 0 M G l 0 Z X I x M G J l Z X M x M G Z v b 2 R 4 N T A v Q X V 0 b 1 J l b W 9 2 Z W R D b 2 x 1 b W 5 z M S 5 7 V G V z d C A y N C w y M 3 0 m c X V v d D s s J n F 1 b 3 Q 7 U 2 V j d G l v b j E v N D B p d G V y M T B i Z W V z M T B m b 2 9 k e D U w L 0 F 1 d G 9 S Z W 1 v d m V k Q 2 9 s d W 1 u c z E u e 1 R l c 3 Q g M j U s M j R 9 J n F 1 b 3 Q 7 L C Z x d W 9 0 O 1 N l Y 3 R p b 2 4 x L z Q w a X R l c j E w Y m V l c z E w Z m 9 v Z H g 1 M C 9 B d X R v U m V t b 3 Z l Z E N v b H V t b n M x L n t U Z X N 0 I D I 2 L D I 1 f S Z x d W 9 0 O y w m c X V v d D t T Z W N 0 a W 9 u M S 8 0 M G l 0 Z X I x M G J l Z X M x M G Z v b 2 R 4 N T A v Q X V 0 b 1 J l b W 9 2 Z W R D b 2 x 1 b W 5 z M S 5 7 V G V z d C A y N y w y N n 0 m c X V v d D s s J n F 1 b 3 Q 7 U 2 V j d G l v b j E v N D B p d G V y M T B i Z W V z M T B m b 2 9 k e D U w L 0 F 1 d G 9 S Z W 1 v d m V k Q 2 9 s d W 1 u c z E u e 1 R l c 3 Q g M j g s M j d 9 J n F 1 b 3 Q 7 L C Z x d W 9 0 O 1 N l Y 3 R p b 2 4 x L z Q w a X R l c j E w Y m V l c z E w Z m 9 v Z H g 1 M C 9 B d X R v U m V t b 3 Z l Z E N v b H V t b n M x L n t U Z X N 0 I D I 5 L D I 4 f S Z x d W 9 0 O y w m c X V v d D t T Z W N 0 a W 9 u M S 8 0 M G l 0 Z X I x M G J l Z X M x M G Z v b 2 R 4 N T A v Q X V 0 b 1 J l b W 9 2 Z W R D b 2 x 1 b W 5 z M S 5 7 V G V z d C A z M C w y O X 0 m c X V v d D s s J n F 1 b 3 Q 7 U 2 V j d G l v b j E v N D B p d G V y M T B i Z W V z M T B m b 2 9 k e D U w L 0 F 1 d G 9 S Z W 1 v d m V k Q 2 9 s d W 1 u c z E u e 1 R l c 3 Q g M z E s M z B 9 J n F 1 b 3 Q 7 L C Z x d W 9 0 O 1 N l Y 3 R p b 2 4 x L z Q w a X R l c j E w Y m V l c z E w Z m 9 v Z H g 1 M C 9 B d X R v U m V t b 3 Z l Z E N v b H V t b n M x L n t U Z X N 0 I D M y L D M x f S Z x d W 9 0 O y w m c X V v d D t T Z W N 0 a W 9 u M S 8 0 M G l 0 Z X I x M G J l Z X M x M G Z v b 2 R 4 N T A v Q X V 0 b 1 J l b W 9 2 Z W R D b 2 x 1 b W 5 z M S 5 7 V G V z d C A z M y w z M n 0 m c X V v d D s s J n F 1 b 3 Q 7 U 2 V j d G l v b j E v N D B p d G V y M T B i Z W V z M T B m b 2 9 k e D U w L 0 F 1 d G 9 S Z W 1 v d m V k Q 2 9 s d W 1 u c z E u e 1 R l c 3 Q g M z Q s M z N 9 J n F 1 b 3 Q 7 L C Z x d W 9 0 O 1 N l Y 3 R p b 2 4 x L z Q w a X R l c j E w Y m V l c z E w Z m 9 v Z H g 1 M C 9 B d X R v U m V t b 3 Z l Z E N v b H V t b n M x L n t U Z X N 0 I D M 1 L D M 0 f S Z x d W 9 0 O y w m c X V v d D t T Z W N 0 a W 9 u M S 8 0 M G l 0 Z X I x M G J l Z X M x M G Z v b 2 R 4 N T A v Q X V 0 b 1 J l b W 9 2 Z W R D b 2 x 1 b W 5 z M S 5 7 V G V z d C A z N i w z N X 0 m c X V v d D s s J n F 1 b 3 Q 7 U 2 V j d G l v b j E v N D B p d G V y M T B i Z W V z M T B m b 2 9 k e D U w L 0 F 1 d G 9 S Z W 1 v d m V k Q 2 9 s d W 1 u c z E u e 1 R l c 3 Q g M z c s M z Z 9 J n F 1 b 3 Q 7 L C Z x d W 9 0 O 1 N l Y 3 R p b 2 4 x L z Q w a X R l c j E w Y m V l c z E w Z m 9 v Z H g 1 M C 9 B d X R v U m V t b 3 Z l Z E N v b H V t b n M x L n t U Z X N 0 I D M 4 L D M 3 f S Z x d W 9 0 O y w m c X V v d D t T Z W N 0 a W 9 u M S 8 0 M G l 0 Z X I x M G J l Z X M x M G Z v b 2 R 4 N T A v Q X V 0 b 1 J l b W 9 2 Z W R D b 2 x 1 b W 5 z M S 5 7 V G V z d C A z O S w z O H 0 m c X V v d D s s J n F 1 b 3 Q 7 U 2 V j d G l v b j E v N D B p d G V y M T B i Z W V z M T B m b 2 9 k e D U w L 0 F 1 d G 9 S Z W 1 v d m V k Q 2 9 s d W 1 u c z E u e 1 R l c 3 Q g N D A s M z l 9 J n F 1 b 3 Q 7 L C Z x d W 9 0 O 1 N l Y 3 R p b 2 4 x L z Q w a X R l c j E w Y m V l c z E w Z m 9 v Z H g 1 M C 9 B d X R v U m V t b 3 Z l Z E N v b H V t b n M x L n t U Z X N 0 I D Q x L D Q w f S Z x d W 9 0 O y w m c X V v d D t T Z W N 0 a W 9 u M S 8 0 M G l 0 Z X I x M G J l Z X M x M G Z v b 2 R 4 N T A v Q X V 0 b 1 J l b W 9 2 Z W R D b 2 x 1 b W 5 z M S 5 7 V G V z d C A 0 M i w 0 M X 0 m c X V v d D s s J n F 1 b 3 Q 7 U 2 V j d G l v b j E v N D B p d G V y M T B i Z W V z M T B m b 2 9 k e D U w L 0 F 1 d G 9 S Z W 1 v d m V k Q 2 9 s d W 1 u c z E u e 1 R l c 3 Q g N D M s N D J 9 J n F 1 b 3 Q 7 L C Z x d W 9 0 O 1 N l Y 3 R p b 2 4 x L z Q w a X R l c j E w Y m V l c z E w Z m 9 v Z H g 1 M C 9 B d X R v U m V t b 3 Z l Z E N v b H V t b n M x L n t U Z X N 0 I D Q 0 L D Q z f S Z x d W 9 0 O y w m c X V v d D t T Z W N 0 a W 9 u M S 8 0 M G l 0 Z X I x M G J l Z X M x M G Z v b 2 R 4 N T A v Q X V 0 b 1 J l b W 9 2 Z W R D b 2 x 1 b W 5 z M S 5 7 V G V z d C A 0 N S w 0 N H 0 m c X V v d D s s J n F 1 b 3 Q 7 U 2 V j d G l v b j E v N D B p d G V y M T B i Z W V z M T B m b 2 9 k e D U w L 0 F 1 d G 9 S Z W 1 v d m V k Q 2 9 s d W 1 u c z E u e 1 R l c 3 Q g N D Y s N D V 9 J n F 1 b 3 Q 7 L C Z x d W 9 0 O 1 N l Y 3 R p b 2 4 x L z Q w a X R l c j E w Y m V l c z E w Z m 9 v Z H g 1 M C 9 B d X R v U m V t b 3 Z l Z E N v b H V t b n M x L n t U Z X N 0 I D Q 3 L D Q 2 f S Z x d W 9 0 O y w m c X V v d D t T Z W N 0 a W 9 u M S 8 0 M G l 0 Z X I x M G J l Z X M x M G Z v b 2 R 4 N T A v Q X V 0 b 1 J l b W 9 2 Z W R D b 2 x 1 b W 5 z M S 5 7 V G V z d C A 0 O C w 0 N 3 0 m c X V v d D s s J n F 1 b 3 Q 7 U 2 V j d G l v b j E v N D B p d G V y M T B i Z W V z M T B m b 2 9 k e D U w L 0 F 1 d G 9 S Z W 1 v d m V k Q 2 9 s d W 1 u c z E u e 1 R l c 3 Q g N D k s N D h 9 J n F 1 b 3 Q 7 L C Z x d W 9 0 O 1 N l Y 3 R p b 2 4 x L z Q w a X R l c j E w Y m V l c z E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N D B p d G V y M T B i Z W V z M T B m b 2 9 k e D U w L 0 F 1 d G 9 S Z W 1 v d m V k Q 2 9 s d W 1 u c z E u e 1 R l c 3 Q g M S w w f S Z x d W 9 0 O y w m c X V v d D t T Z W N 0 a W 9 u M S 8 0 M G l 0 Z X I x M G J l Z X M x M G Z v b 2 R 4 N T A v Q X V 0 b 1 J l b W 9 2 Z W R D b 2 x 1 b W 5 z M S 5 7 V G V z d C A y L D F 9 J n F 1 b 3 Q 7 L C Z x d W 9 0 O 1 N l Y 3 R p b 2 4 x L z Q w a X R l c j E w Y m V l c z E w Z m 9 v Z H g 1 M C 9 B d X R v U m V t b 3 Z l Z E N v b H V t b n M x L n t U Z X N 0 I D M s M n 0 m c X V v d D s s J n F 1 b 3 Q 7 U 2 V j d G l v b j E v N D B p d G V y M T B i Z W V z M T B m b 2 9 k e D U w L 0 F 1 d G 9 S Z W 1 v d m V k Q 2 9 s d W 1 u c z E u e 1 R l c 3 Q g N C w z f S Z x d W 9 0 O y w m c X V v d D t T Z W N 0 a W 9 u M S 8 0 M G l 0 Z X I x M G J l Z X M x M G Z v b 2 R 4 N T A v Q X V 0 b 1 J l b W 9 2 Z W R D b 2 x 1 b W 5 z M S 5 7 V G V z d C A 1 L D R 9 J n F 1 b 3 Q 7 L C Z x d W 9 0 O 1 N l Y 3 R p b 2 4 x L z Q w a X R l c j E w Y m V l c z E w Z m 9 v Z H g 1 M C 9 B d X R v U m V t b 3 Z l Z E N v b H V t b n M x L n t U Z X N 0 I D Y s N X 0 m c X V v d D s s J n F 1 b 3 Q 7 U 2 V j d G l v b j E v N D B p d G V y M T B i Z W V z M T B m b 2 9 k e D U w L 0 F 1 d G 9 S Z W 1 v d m V k Q 2 9 s d W 1 u c z E u e 1 R l c 3 Q g N y w 2 f S Z x d W 9 0 O y w m c X V v d D t T Z W N 0 a W 9 u M S 8 0 M G l 0 Z X I x M G J l Z X M x M G Z v b 2 R 4 N T A v Q X V 0 b 1 J l b W 9 2 Z W R D b 2 x 1 b W 5 z M S 5 7 V G V z d C A 4 L D d 9 J n F 1 b 3 Q 7 L C Z x d W 9 0 O 1 N l Y 3 R p b 2 4 x L z Q w a X R l c j E w Y m V l c z E w Z m 9 v Z H g 1 M C 9 B d X R v U m V t b 3 Z l Z E N v b H V t b n M x L n t U Z X N 0 I D k s O H 0 m c X V v d D s s J n F 1 b 3 Q 7 U 2 V j d G l v b j E v N D B p d G V y M T B i Z W V z M T B m b 2 9 k e D U w L 0 F 1 d G 9 S Z W 1 v d m V k Q 2 9 s d W 1 u c z E u e 1 R l c 3 Q g M T A s O X 0 m c X V v d D s s J n F 1 b 3 Q 7 U 2 V j d G l v b j E v N D B p d G V y M T B i Z W V z M T B m b 2 9 k e D U w L 0 F 1 d G 9 S Z W 1 v d m V k Q 2 9 s d W 1 u c z E u e 1 R l c 3 Q g M T E s M T B 9 J n F 1 b 3 Q 7 L C Z x d W 9 0 O 1 N l Y 3 R p b 2 4 x L z Q w a X R l c j E w Y m V l c z E w Z m 9 v Z H g 1 M C 9 B d X R v U m V t b 3 Z l Z E N v b H V t b n M x L n t U Z X N 0 I D E y L D E x f S Z x d W 9 0 O y w m c X V v d D t T Z W N 0 a W 9 u M S 8 0 M G l 0 Z X I x M G J l Z X M x M G Z v b 2 R 4 N T A v Q X V 0 b 1 J l b W 9 2 Z W R D b 2 x 1 b W 5 z M S 5 7 V G V z d C A x M y w x M n 0 m c X V v d D s s J n F 1 b 3 Q 7 U 2 V j d G l v b j E v N D B p d G V y M T B i Z W V z M T B m b 2 9 k e D U w L 0 F 1 d G 9 S Z W 1 v d m V k Q 2 9 s d W 1 u c z E u e 1 R l c 3 Q g M T Q s M T N 9 J n F 1 b 3 Q 7 L C Z x d W 9 0 O 1 N l Y 3 R p b 2 4 x L z Q w a X R l c j E w Y m V l c z E w Z m 9 v Z H g 1 M C 9 B d X R v U m V t b 3 Z l Z E N v b H V t b n M x L n t U Z X N 0 I D E 1 L D E 0 f S Z x d W 9 0 O y w m c X V v d D t T Z W N 0 a W 9 u M S 8 0 M G l 0 Z X I x M G J l Z X M x M G Z v b 2 R 4 N T A v Q X V 0 b 1 J l b W 9 2 Z W R D b 2 x 1 b W 5 z M S 5 7 V G V z d C A x N i w x N X 0 m c X V v d D s s J n F 1 b 3 Q 7 U 2 V j d G l v b j E v N D B p d G V y M T B i Z W V z M T B m b 2 9 k e D U w L 0 F 1 d G 9 S Z W 1 v d m V k Q 2 9 s d W 1 u c z E u e 1 R l c 3 Q g M T c s M T Z 9 J n F 1 b 3 Q 7 L C Z x d W 9 0 O 1 N l Y 3 R p b 2 4 x L z Q w a X R l c j E w Y m V l c z E w Z m 9 v Z H g 1 M C 9 B d X R v U m V t b 3 Z l Z E N v b H V t b n M x L n t U Z X N 0 I D E 4 L D E 3 f S Z x d W 9 0 O y w m c X V v d D t T Z W N 0 a W 9 u M S 8 0 M G l 0 Z X I x M G J l Z X M x M G Z v b 2 R 4 N T A v Q X V 0 b 1 J l b W 9 2 Z W R D b 2 x 1 b W 5 z M S 5 7 V G V z d C A x O S w x O H 0 m c X V v d D s s J n F 1 b 3 Q 7 U 2 V j d G l v b j E v N D B p d G V y M T B i Z W V z M T B m b 2 9 k e D U w L 0 F 1 d G 9 S Z W 1 v d m V k Q 2 9 s d W 1 u c z E u e 1 R l c 3 Q g M j A s M T l 9 J n F 1 b 3 Q 7 L C Z x d W 9 0 O 1 N l Y 3 R p b 2 4 x L z Q w a X R l c j E w Y m V l c z E w Z m 9 v Z H g 1 M C 9 B d X R v U m V t b 3 Z l Z E N v b H V t b n M x L n t U Z X N 0 I D I x L D I w f S Z x d W 9 0 O y w m c X V v d D t T Z W N 0 a W 9 u M S 8 0 M G l 0 Z X I x M G J l Z X M x M G Z v b 2 R 4 N T A v Q X V 0 b 1 J l b W 9 2 Z W R D b 2 x 1 b W 5 z M S 5 7 V G V z d C A y M i w y M X 0 m c X V v d D s s J n F 1 b 3 Q 7 U 2 V j d G l v b j E v N D B p d G V y M T B i Z W V z M T B m b 2 9 k e D U w L 0 F 1 d G 9 S Z W 1 v d m V k Q 2 9 s d W 1 u c z E u e 1 R l c 3 Q g M j M s M j J 9 J n F 1 b 3 Q 7 L C Z x d W 9 0 O 1 N l Y 3 R p b 2 4 x L z Q w a X R l c j E w Y m V l c z E w Z m 9 v Z H g 1 M C 9 B d X R v U m V t b 3 Z l Z E N v b H V t b n M x L n t U Z X N 0 I D I 0 L D I z f S Z x d W 9 0 O y w m c X V v d D t T Z W N 0 a W 9 u M S 8 0 M G l 0 Z X I x M G J l Z X M x M G Z v b 2 R 4 N T A v Q X V 0 b 1 J l b W 9 2 Z W R D b 2 x 1 b W 5 z M S 5 7 V G V z d C A y N S w y N H 0 m c X V v d D s s J n F 1 b 3 Q 7 U 2 V j d G l v b j E v N D B p d G V y M T B i Z W V z M T B m b 2 9 k e D U w L 0 F 1 d G 9 S Z W 1 v d m V k Q 2 9 s d W 1 u c z E u e 1 R l c 3 Q g M j Y s M j V 9 J n F 1 b 3 Q 7 L C Z x d W 9 0 O 1 N l Y 3 R p b 2 4 x L z Q w a X R l c j E w Y m V l c z E w Z m 9 v Z H g 1 M C 9 B d X R v U m V t b 3 Z l Z E N v b H V t b n M x L n t U Z X N 0 I D I 3 L D I 2 f S Z x d W 9 0 O y w m c X V v d D t T Z W N 0 a W 9 u M S 8 0 M G l 0 Z X I x M G J l Z X M x M G Z v b 2 R 4 N T A v Q X V 0 b 1 J l b W 9 2 Z W R D b 2 x 1 b W 5 z M S 5 7 V G V z d C A y O C w y N 3 0 m c X V v d D s s J n F 1 b 3 Q 7 U 2 V j d G l v b j E v N D B p d G V y M T B i Z W V z M T B m b 2 9 k e D U w L 0 F 1 d G 9 S Z W 1 v d m V k Q 2 9 s d W 1 u c z E u e 1 R l c 3 Q g M j k s M j h 9 J n F 1 b 3 Q 7 L C Z x d W 9 0 O 1 N l Y 3 R p b 2 4 x L z Q w a X R l c j E w Y m V l c z E w Z m 9 v Z H g 1 M C 9 B d X R v U m V t b 3 Z l Z E N v b H V t b n M x L n t U Z X N 0 I D M w L D I 5 f S Z x d W 9 0 O y w m c X V v d D t T Z W N 0 a W 9 u M S 8 0 M G l 0 Z X I x M G J l Z X M x M G Z v b 2 R 4 N T A v Q X V 0 b 1 J l b W 9 2 Z W R D b 2 x 1 b W 5 z M S 5 7 V G V z d C A z M S w z M H 0 m c X V v d D s s J n F 1 b 3 Q 7 U 2 V j d G l v b j E v N D B p d G V y M T B i Z W V z M T B m b 2 9 k e D U w L 0 F 1 d G 9 S Z W 1 v d m V k Q 2 9 s d W 1 u c z E u e 1 R l c 3 Q g M z I s M z F 9 J n F 1 b 3 Q 7 L C Z x d W 9 0 O 1 N l Y 3 R p b 2 4 x L z Q w a X R l c j E w Y m V l c z E w Z m 9 v Z H g 1 M C 9 B d X R v U m V t b 3 Z l Z E N v b H V t b n M x L n t U Z X N 0 I D M z L D M y f S Z x d W 9 0 O y w m c X V v d D t T Z W N 0 a W 9 u M S 8 0 M G l 0 Z X I x M G J l Z X M x M G Z v b 2 R 4 N T A v Q X V 0 b 1 J l b W 9 2 Z W R D b 2 x 1 b W 5 z M S 5 7 V G V z d C A z N C w z M 3 0 m c X V v d D s s J n F 1 b 3 Q 7 U 2 V j d G l v b j E v N D B p d G V y M T B i Z W V z M T B m b 2 9 k e D U w L 0 F 1 d G 9 S Z W 1 v d m V k Q 2 9 s d W 1 u c z E u e 1 R l c 3 Q g M z U s M z R 9 J n F 1 b 3 Q 7 L C Z x d W 9 0 O 1 N l Y 3 R p b 2 4 x L z Q w a X R l c j E w Y m V l c z E w Z m 9 v Z H g 1 M C 9 B d X R v U m V t b 3 Z l Z E N v b H V t b n M x L n t U Z X N 0 I D M 2 L D M 1 f S Z x d W 9 0 O y w m c X V v d D t T Z W N 0 a W 9 u M S 8 0 M G l 0 Z X I x M G J l Z X M x M G Z v b 2 R 4 N T A v Q X V 0 b 1 J l b W 9 2 Z W R D b 2 x 1 b W 5 z M S 5 7 V G V z d C A z N y w z N n 0 m c X V v d D s s J n F 1 b 3 Q 7 U 2 V j d G l v b j E v N D B p d G V y M T B i Z W V z M T B m b 2 9 k e D U w L 0 F 1 d G 9 S Z W 1 v d m V k Q 2 9 s d W 1 u c z E u e 1 R l c 3 Q g M z g s M z d 9 J n F 1 b 3 Q 7 L C Z x d W 9 0 O 1 N l Y 3 R p b 2 4 x L z Q w a X R l c j E w Y m V l c z E w Z m 9 v Z H g 1 M C 9 B d X R v U m V t b 3 Z l Z E N v b H V t b n M x L n t U Z X N 0 I D M 5 L D M 4 f S Z x d W 9 0 O y w m c X V v d D t T Z W N 0 a W 9 u M S 8 0 M G l 0 Z X I x M G J l Z X M x M G Z v b 2 R 4 N T A v Q X V 0 b 1 J l b W 9 2 Z W R D b 2 x 1 b W 5 z M S 5 7 V G V z d C A 0 M C w z O X 0 m c X V v d D s s J n F 1 b 3 Q 7 U 2 V j d G l v b j E v N D B p d G V y M T B i Z W V z M T B m b 2 9 k e D U w L 0 F 1 d G 9 S Z W 1 v d m V k Q 2 9 s d W 1 u c z E u e 1 R l c 3 Q g N D E s N D B 9 J n F 1 b 3 Q 7 L C Z x d W 9 0 O 1 N l Y 3 R p b 2 4 x L z Q w a X R l c j E w Y m V l c z E w Z m 9 v Z H g 1 M C 9 B d X R v U m V t b 3 Z l Z E N v b H V t b n M x L n t U Z X N 0 I D Q y L D Q x f S Z x d W 9 0 O y w m c X V v d D t T Z W N 0 a W 9 u M S 8 0 M G l 0 Z X I x M G J l Z X M x M G Z v b 2 R 4 N T A v Q X V 0 b 1 J l b W 9 2 Z W R D b 2 x 1 b W 5 z M S 5 7 V G V z d C A 0 M y w 0 M n 0 m c X V v d D s s J n F 1 b 3 Q 7 U 2 V j d G l v b j E v N D B p d G V y M T B i Z W V z M T B m b 2 9 k e D U w L 0 F 1 d G 9 S Z W 1 v d m V k Q 2 9 s d W 1 u c z E u e 1 R l c 3 Q g N D Q s N D N 9 J n F 1 b 3 Q 7 L C Z x d W 9 0 O 1 N l Y 3 R p b 2 4 x L z Q w a X R l c j E w Y m V l c z E w Z m 9 v Z H g 1 M C 9 B d X R v U m V t b 3 Z l Z E N v b H V t b n M x L n t U Z X N 0 I D Q 1 L D Q 0 f S Z x d W 9 0 O y w m c X V v d D t T Z W N 0 a W 9 u M S 8 0 M G l 0 Z X I x M G J l Z X M x M G Z v b 2 R 4 N T A v Q X V 0 b 1 J l b W 9 2 Z W R D b 2 x 1 b W 5 z M S 5 7 V G V z d C A 0 N i w 0 N X 0 m c X V v d D s s J n F 1 b 3 Q 7 U 2 V j d G l v b j E v N D B p d G V y M T B i Z W V z M T B m b 2 9 k e D U w L 0 F 1 d G 9 S Z W 1 v d m V k Q 2 9 s d W 1 u c z E u e 1 R l c 3 Q g N D c s N D Z 9 J n F 1 b 3 Q 7 L C Z x d W 9 0 O 1 N l Y 3 R p b 2 4 x L z Q w a X R l c j E w Y m V l c z E w Z m 9 v Z H g 1 M C 9 B d X R v U m V t b 3 Z l Z E N v b H V t b n M x L n t U Z X N 0 I D Q 4 L D Q 3 f S Z x d W 9 0 O y w m c X V v d D t T Z W N 0 a W 9 u M S 8 0 M G l 0 Z X I x M G J l Z X M x M G Z v b 2 R 4 N T A v Q X V 0 b 1 J l b W 9 2 Z W R D b 2 x 1 b W 5 z M S 5 7 V G V z d C A 0 O S w 0 O H 0 m c X V v d D s s J n F 1 b 3 Q 7 U 2 V j d G l v b j E v N D B p d G V y M T B i Z W V z M T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G l 0 Z X I x M G J l Z X M x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p d G V y M T B i Z W V z M T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a X R l c j E w Y m V l c z E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a X R l c j E w Y m V l c z E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p d G V y M T B i Z W V z M T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a X R l c j E w Y m V l c z E w Z m 9 v Z H g 1 M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z B i Z W V z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z N W M 0 O W Q t N j N l O S 0 0 Z D k x L T g 1 N j E t Y z U 5 Z W I z Y T Y y O D c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T B p d G V y M z B i Z W V z M T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1 V D A 5 O j U x O j E z L j Y 2 O T A z N D V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a X R l c j M w Y m V l c z E w Z m 9 v Z H g 1 M C 9 B d X R v U m V t b 3 Z l Z E N v b H V t b n M x L n t U Z X N 0 I D E s M H 0 m c X V v d D s s J n F 1 b 3 Q 7 U 2 V j d G l v b j E v M T B p d G V y M z B i Z W V z M T B m b 2 9 k e D U w L 0 F 1 d G 9 S Z W 1 v d m V k Q 2 9 s d W 1 u c z E u e 1 R l c 3 Q g M i w x f S Z x d W 9 0 O y w m c X V v d D t T Z W N 0 a W 9 u M S 8 x M G l 0 Z X I z M G J l Z X M x M G Z v b 2 R 4 N T A v Q X V 0 b 1 J l b W 9 2 Z W R D b 2 x 1 b W 5 z M S 5 7 V G V z d C A z L D J 9 J n F 1 b 3 Q 7 L C Z x d W 9 0 O 1 N l Y 3 R p b 2 4 x L z E w a X R l c j M w Y m V l c z E w Z m 9 v Z H g 1 M C 9 B d X R v U m V t b 3 Z l Z E N v b H V t b n M x L n t U Z X N 0 I D Q s M 3 0 m c X V v d D s s J n F 1 b 3 Q 7 U 2 V j d G l v b j E v M T B p d G V y M z B i Z W V z M T B m b 2 9 k e D U w L 0 F 1 d G 9 S Z W 1 v d m V k Q 2 9 s d W 1 u c z E u e 1 R l c 3 Q g N S w 0 f S Z x d W 9 0 O y w m c X V v d D t T Z W N 0 a W 9 u M S 8 x M G l 0 Z X I z M G J l Z X M x M G Z v b 2 R 4 N T A v Q X V 0 b 1 J l b W 9 2 Z W R D b 2 x 1 b W 5 z M S 5 7 V G V z d C A 2 L D V 9 J n F 1 b 3 Q 7 L C Z x d W 9 0 O 1 N l Y 3 R p b 2 4 x L z E w a X R l c j M w Y m V l c z E w Z m 9 v Z H g 1 M C 9 B d X R v U m V t b 3 Z l Z E N v b H V t b n M x L n t U Z X N 0 I D c s N n 0 m c X V v d D s s J n F 1 b 3 Q 7 U 2 V j d G l v b j E v M T B p d G V y M z B i Z W V z M T B m b 2 9 k e D U w L 0 F 1 d G 9 S Z W 1 v d m V k Q 2 9 s d W 1 u c z E u e 1 R l c 3 Q g O C w 3 f S Z x d W 9 0 O y w m c X V v d D t T Z W N 0 a W 9 u M S 8 x M G l 0 Z X I z M G J l Z X M x M G Z v b 2 R 4 N T A v Q X V 0 b 1 J l b W 9 2 Z W R D b 2 x 1 b W 5 z M S 5 7 V G V z d C A 5 L D h 9 J n F 1 b 3 Q 7 L C Z x d W 9 0 O 1 N l Y 3 R p b 2 4 x L z E w a X R l c j M w Y m V l c z E w Z m 9 v Z H g 1 M C 9 B d X R v U m V t b 3 Z l Z E N v b H V t b n M x L n t U Z X N 0 I D E w L D l 9 J n F 1 b 3 Q 7 L C Z x d W 9 0 O 1 N l Y 3 R p b 2 4 x L z E w a X R l c j M w Y m V l c z E w Z m 9 v Z H g 1 M C 9 B d X R v U m V t b 3 Z l Z E N v b H V t b n M x L n t U Z X N 0 I D E x L D E w f S Z x d W 9 0 O y w m c X V v d D t T Z W N 0 a W 9 u M S 8 x M G l 0 Z X I z M G J l Z X M x M G Z v b 2 R 4 N T A v Q X V 0 b 1 J l b W 9 2 Z W R D b 2 x 1 b W 5 z M S 5 7 V G V z d C A x M i w x M X 0 m c X V v d D s s J n F 1 b 3 Q 7 U 2 V j d G l v b j E v M T B p d G V y M z B i Z W V z M T B m b 2 9 k e D U w L 0 F 1 d G 9 S Z W 1 v d m V k Q 2 9 s d W 1 u c z E u e 1 R l c 3 Q g M T M s M T J 9 J n F 1 b 3 Q 7 L C Z x d W 9 0 O 1 N l Y 3 R p b 2 4 x L z E w a X R l c j M w Y m V l c z E w Z m 9 v Z H g 1 M C 9 B d X R v U m V t b 3 Z l Z E N v b H V t b n M x L n t U Z X N 0 I D E 0 L D E z f S Z x d W 9 0 O y w m c X V v d D t T Z W N 0 a W 9 u M S 8 x M G l 0 Z X I z M G J l Z X M x M G Z v b 2 R 4 N T A v Q X V 0 b 1 J l b W 9 2 Z W R D b 2 x 1 b W 5 z M S 5 7 V G V z d C A x N S w x N H 0 m c X V v d D s s J n F 1 b 3 Q 7 U 2 V j d G l v b j E v M T B p d G V y M z B i Z W V z M T B m b 2 9 k e D U w L 0 F 1 d G 9 S Z W 1 v d m V k Q 2 9 s d W 1 u c z E u e 1 R l c 3 Q g M T Y s M T V 9 J n F 1 b 3 Q 7 L C Z x d W 9 0 O 1 N l Y 3 R p b 2 4 x L z E w a X R l c j M w Y m V l c z E w Z m 9 v Z H g 1 M C 9 B d X R v U m V t b 3 Z l Z E N v b H V t b n M x L n t U Z X N 0 I D E 3 L D E 2 f S Z x d W 9 0 O y w m c X V v d D t T Z W N 0 a W 9 u M S 8 x M G l 0 Z X I z M G J l Z X M x M G Z v b 2 R 4 N T A v Q X V 0 b 1 J l b W 9 2 Z W R D b 2 x 1 b W 5 z M S 5 7 V G V z d C A x O C w x N 3 0 m c X V v d D s s J n F 1 b 3 Q 7 U 2 V j d G l v b j E v M T B p d G V y M z B i Z W V z M T B m b 2 9 k e D U w L 0 F 1 d G 9 S Z W 1 v d m V k Q 2 9 s d W 1 u c z E u e 1 R l c 3 Q g M T k s M T h 9 J n F 1 b 3 Q 7 L C Z x d W 9 0 O 1 N l Y 3 R p b 2 4 x L z E w a X R l c j M w Y m V l c z E w Z m 9 v Z H g 1 M C 9 B d X R v U m V t b 3 Z l Z E N v b H V t b n M x L n t U Z X N 0 I D I w L D E 5 f S Z x d W 9 0 O y w m c X V v d D t T Z W N 0 a W 9 u M S 8 x M G l 0 Z X I z M G J l Z X M x M G Z v b 2 R 4 N T A v Q X V 0 b 1 J l b W 9 2 Z W R D b 2 x 1 b W 5 z M S 5 7 V G V z d C A y M S w y M H 0 m c X V v d D s s J n F 1 b 3 Q 7 U 2 V j d G l v b j E v M T B p d G V y M z B i Z W V z M T B m b 2 9 k e D U w L 0 F 1 d G 9 S Z W 1 v d m V k Q 2 9 s d W 1 u c z E u e 1 R l c 3 Q g M j I s M j F 9 J n F 1 b 3 Q 7 L C Z x d W 9 0 O 1 N l Y 3 R p b 2 4 x L z E w a X R l c j M w Y m V l c z E w Z m 9 v Z H g 1 M C 9 B d X R v U m V t b 3 Z l Z E N v b H V t b n M x L n t U Z X N 0 I D I z L D I y f S Z x d W 9 0 O y w m c X V v d D t T Z W N 0 a W 9 u M S 8 x M G l 0 Z X I z M G J l Z X M x M G Z v b 2 R 4 N T A v Q X V 0 b 1 J l b W 9 2 Z W R D b 2 x 1 b W 5 z M S 5 7 V G V z d C A y N C w y M 3 0 m c X V v d D s s J n F 1 b 3 Q 7 U 2 V j d G l v b j E v M T B p d G V y M z B i Z W V z M T B m b 2 9 k e D U w L 0 F 1 d G 9 S Z W 1 v d m V k Q 2 9 s d W 1 u c z E u e 1 R l c 3 Q g M j U s M j R 9 J n F 1 b 3 Q 7 L C Z x d W 9 0 O 1 N l Y 3 R p b 2 4 x L z E w a X R l c j M w Y m V l c z E w Z m 9 v Z H g 1 M C 9 B d X R v U m V t b 3 Z l Z E N v b H V t b n M x L n t U Z X N 0 I D I 2 L D I 1 f S Z x d W 9 0 O y w m c X V v d D t T Z W N 0 a W 9 u M S 8 x M G l 0 Z X I z M G J l Z X M x M G Z v b 2 R 4 N T A v Q X V 0 b 1 J l b W 9 2 Z W R D b 2 x 1 b W 5 z M S 5 7 V G V z d C A y N y w y N n 0 m c X V v d D s s J n F 1 b 3 Q 7 U 2 V j d G l v b j E v M T B p d G V y M z B i Z W V z M T B m b 2 9 k e D U w L 0 F 1 d G 9 S Z W 1 v d m V k Q 2 9 s d W 1 u c z E u e 1 R l c 3 Q g M j g s M j d 9 J n F 1 b 3 Q 7 L C Z x d W 9 0 O 1 N l Y 3 R p b 2 4 x L z E w a X R l c j M w Y m V l c z E w Z m 9 v Z H g 1 M C 9 B d X R v U m V t b 3 Z l Z E N v b H V t b n M x L n t U Z X N 0 I D I 5 L D I 4 f S Z x d W 9 0 O y w m c X V v d D t T Z W N 0 a W 9 u M S 8 x M G l 0 Z X I z M G J l Z X M x M G Z v b 2 R 4 N T A v Q X V 0 b 1 J l b W 9 2 Z W R D b 2 x 1 b W 5 z M S 5 7 V G V z d C A z M C w y O X 0 m c X V v d D s s J n F 1 b 3 Q 7 U 2 V j d G l v b j E v M T B p d G V y M z B i Z W V z M T B m b 2 9 k e D U w L 0 F 1 d G 9 S Z W 1 v d m V k Q 2 9 s d W 1 u c z E u e 1 R l c 3 Q g M z E s M z B 9 J n F 1 b 3 Q 7 L C Z x d W 9 0 O 1 N l Y 3 R p b 2 4 x L z E w a X R l c j M w Y m V l c z E w Z m 9 v Z H g 1 M C 9 B d X R v U m V t b 3 Z l Z E N v b H V t b n M x L n t U Z X N 0 I D M y L D M x f S Z x d W 9 0 O y w m c X V v d D t T Z W N 0 a W 9 u M S 8 x M G l 0 Z X I z M G J l Z X M x M G Z v b 2 R 4 N T A v Q X V 0 b 1 J l b W 9 2 Z W R D b 2 x 1 b W 5 z M S 5 7 V G V z d C A z M y w z M n 0 m c X V v d D s s J n F 1 b 3 Q 7 U 2 V j d G l v b j E v M T B p d G V y M z B i Z W V z M T B m b 2 9 k e D U w L 0 F 1 d G 9 S Z W 1 v d m V k Q 2 9 s d W 1 u c z E u e 1 R l c 3 Q g M z Q s M z N 9 J n F 1 b 3 Q 7 L C Z x d W 9 0 O 1 N l Y 3 R p b 2 4 x L z E w a X R l c j M w Y m V l c z E w Z m 9 v Z H g 1 M C 9 B d X R v U m V t b 3 Z l Z E N v b H V t b n M x L n t U Z X N 0 I D M 1 L D M 0 f S Z x d W 9 0 O y w m c X V v d D t T Z W N 0 a W 9 u M S 8 x M G l 0 Z X I z M G J l Z X M x M G Z v b 2 R 4 N T A v Q X V 0 b 1 J l b W 9 2 Z W R D b 2 x 1 b W 5 z M S 5 7 V G V z d C A z N i w z N X 0 m c X V v d D s s J n F 1 b 3 Q 7 U 2 V j d G l v b j E v M T B p d G V y M z B i Z W V z M T B m b 2 9 k e D U w L 0 F 1 d G 9 S Z W 1 v d m V k Q 2 9 s d W 1 u c z E u e 1 R l c 3 Q g M z c s M z Z 9 J n F 1 b 3 Q 7 L C Z x d W 9 0 O 1 N l Y 3 R p b 2 4 x L z E w a X R l c j M w Y m V l c z E w Z m 9 v Z H g 1 M C 9 B d X R v U m V t b 3 Z l Z E N v b H V t b n M x L n t U Z X N 0 I D M 4 L D M 3 f S Z x d W 9 0 O y w m c X V v d D t T Z W N 0 a W 9 u M S 8 x M G l 0 Z X I z M G J l Z X M x M G Z v b 2 R 4 N T A v Q X V 0 b 1 J l b W 9 2 Z W R D b 2 x 1 b W 5 z M S 5 7 V G V z d C A z O S w z O H 0 m c X V v d D s s J n F 1 b 3 Q 7 U 2 V j d G l v b j E v M T B p d G V y M z B i Z W V z M T B m b 2 9 k e D U w L 0 F 1 d G 9 S Z W 1 v d m V k Q 2 9 s d W 1 u c z E u e 1 R l c 3 Q g N D A s M z l 9 J n F 1 b 3 Q 7 L C Z x d W 9 0 O 1 N l Y 3 R p b 2 4 x L z E w a X R l c j M w Y m V l c z E w Z m 9 v Z H g 1 M C 9 B d X R v U m V t b 3 Z l Z E N v b H V t b n M x L n t U Z X N 0 I D Q x L D Q w f S Z x d W 9 0 O y w m c X V v d D t T Z W N 0 a W 9 u M S 8 x M G l 0 Z X I z M G J l Z X M x M G Z v b 2 R 4 N T A v Q X V 0 b 1 J l b W 9 2 Z W R D b 2 x 1 b W 5 z M S 5 7 V G V z d C A 0 M i w 0 M X 0 m c X V v d D s s J n F 1 b 3 Q 7 U 2 V j d G l v b j E v M T B p d G V y M z B i Z W V z M T B m b 2 9 k e D U w L 0 F 1 d G 9 S Z W 1 v d m V k Q 2 9 s d W 1 u c z E u e 1 R l c 3 Q g N D M s N D J 9 J n F 1 b 3 Q 7 L C Z x d W 9 0 O 1 N l Y 3 R p b 2 4 x L z E w a X R l c j M w Y m V l c z E w Z m 9 v Z H g 1 M C 9 B d X R v U m V t b 3 Z l Z E N v b H V t b n M x L n t U Z X N 0 I D Q 0 L D Q z f S Z x d W 9 0 O y w m c X V v d D t T Z W N 0 a W 9 u M S 8 x M G l 0 Z X I z M G J l Z X M x M G Z v b 2 R 4 N T A v Q X V 0 b 1 J l b W 9 2 Z W R D b 2 x 1 b W 5 z M S 5 7 V G V z d C A 0 N S w 0 N H 0 m c X V v d D s s J n F 1 b 3 Q 7 U 2 V j d G l v b j E v M T B p d G V y M z B i Z W V z M T B m b 2 9 k e D U w L 0 F 1 d G 9 S Z W 1 v d m V k Q 2 9 s d W 1 u c z E u e 1 R l c 3 Q g N D Y s N D V 9 J n F 1 b 3 Q 7 L C Z x d W 9 0 O 1 N l Y 3 R p b 2 4 x L z E w a X R l c j M w Y m V l c z E w Z m 9 v Z H g 1 M C 9 B d X R v U m V t b 3 Z l Z E N v b H V t b n M x L n t U Z X N 0 I D Q 3 L D Q 2 f S Z x d W 9 0 O y w m c X V v d D t T Z W N 0 a W 9 u M S 8 x M G l 0 Z X I z M G J l Z X M x M G Z v b 2 R 4 N T A v Q X V 0 b 1 J l b W 9 2 Z W R D b 2 x 1 b W 5 z M S 5 7 V G V z d C A 0 O C w 0 N 3 0 m c X V v d D s s J n F 1 b 3 Q 7 U 2 V j d G l v b j E v M T B p d G V y M z B i Z W V z M T B m b 2 9 k e D U w L 0 F 1 d G 9 S Z W 1 v d m V k Q 2 9 s d W 1 u c z E u e 1 R l c 3 Q g N D k s N D h 9 J n F 1 b 3 Q 7 L C Z x d W 9 0 O 1 N l Y 3 R p b 2 4 x L z E w a X R l c j M w Y m V l c z E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T B p d G V y M z B i Z W V z M T B m b 2 9 k e D U w L 0 F 1 d G 9 S Z W 1 v d m V k Q 2 9 s d W 1 u c z E u e 1 R l c 3 Q g M S w w f S Z x d W 9 0 O y w m c X V v d D t T Z W N 0 a W 9 u M S 8 x M G l 0 Z X I z M G J l Z X M x M G Z v b 2 R 4 N T A v Q X V 0 b 1 J l b W 9 2 Z W R D b 2 x 1 b W 5 z M S 5 7 V G V z d C A y L D F 9 J n F 1 b 3 Q 7 L C Z x d W 9 0 O 1 N l Y 3 R p b 2 4 x L z E w a X R l c j M w Y m V l c z E w Z m 9 v Z H g 1 M C 9 B d X R v U m V t b 3 Z l Z E N v b H V t b n M x L n t U Z X N 0 I D M s M n 0 m c X V v d D s s J n F 1 b 3 Q 7 U 2 V j d G l v b j E v M T B p d G V y M z B i Z W V z M T B m b 2 9 k e D U w L 0 F 1 d G 9 S Z W 1 v d m V k Q 2 9 s d W 1 u c z E u e 1 R l c 3 Q g N C w z f S Z x d W 9 0 O y w m c X V v d D t T Z W N 0 a W 9 u M S 8 x M G l 0 Z X I z M G J l Z X M x M G Z v b 2 R 4 N T A v Q X V 0 b 1 J l b W 9 2 Z W R D b 2 x 1 b W 5 z M S 5 7 V G V z d C A 1 L D R 9 J n F 1 b 3 Q 7 L C Z x d W 9 0 O 1 N l Y 3 R p b 2 4 x L z E w a X R l c j M w Y m V l c z E w Z m 9 v Z H g 1 M C 9 B d X R v U m V t b 3 Z l Z E N v b H V t b n M x L n t U Z X N 0 I D Y s N X 0 m c X V v d D s s J n F 1 b 3 Q 7 U 2 V j d G l v b j E v M T B p d G V y M z B i Z W V z M T B m b 2 9 k e D U w L 0 F 1 d G 9 S Z W 1 v d m V k Q 2 9 s d W 1 u c z E u e 1 R l c 3 Q g N y w 2 f S Z x d W 9 0 O y w m c X V v d D t T Z W N 0 a W 9 u M S 8 x M G l 0 Z X I z M G J l Z X M x M G Z v b 2 R 4 N T A v Q X V 0 b 1 J l b W 9 2 Z W R D b 2 x 1 b W 5 z M S 5 7 V G V z d C A 4 L D d 9 J n F 1 b 3 Q 7 L C Z x d W 9 0 O 1 N l Y 3 R p b 2 4 x L z E w a X R l c j M w Y m V l c z E w Z m 9 v Z H g 1 M C 9 B d X R v U m V t b 3 Z l Z E N v b H V t b n M x L n t U Z X N 0 I D k s O H 0 m c X V v d D s s J n F 1 b 3 Q 7 U 2 V j d G l v b j E v M T B p d G V y M z B i Z W V z M T B m b 2 9 k e D U w L 0 F 1 d G 9 S Z W 1 v d m V k Q 2 9 s d W 1 u c z E u e 1 R l c 3 Q g M T A s O X 0 m c X V v d D s s J n F 1 b 3 Q 7 U 2 V j d G l v b j E v M T B p d G V y M z B i Z W V z M T B m b 2 9 k e D U w L 0 F 1 d G 9 S Z W 1 v d m V k Q 2 9 s d W 1 u c z E u e 1 R l c 3 Q g M T E s M T B 9 J n F 1 b 3 Q 7 L C Z x d W 9 0 O 1 N l Y 3 R p b 2 4 x L z E w a X R l c j M w Y m V l c z E w Z m 9 v Z H g 1 M C 9 B d X R v U m V t b 3 Z l Z E N v b H V t b n M x L n t U Z X N 0 I D E y L D E x f S Z x d W 9 0 O y w m c X V v d D t T Z W N 0 a W 9 u M S 8 x M G l 0 Z X I z M G J l Z X M x M G Z v b 2 R 4 N T A v Q X V 0 b 1 J l b W 9 2 Z W R D b 2 x 1 b W 5 z M S 5 7 V G V z d C A x M y w x M n 0 m c X V v d D s s J n F 1 b 3 Q 7 U 2 V j d G l v b j E v M T B p d G V y M z B i Z W V z M T B m b 2 9 k e D U w L 0 F 1 d G 9 S Z W 1 v d m V k Q 2 9 s d W 1 u c z E u e 1 R l c 3 Q g M T Q s M T N 9 J n F 1 b 3 Q 7 L C Z x d W 9 0 O 1 N l Y 3 R p b 2 4 x L z E w a X R l c j M w Y m V l c z E w Z m 9 v Z H g 1 M C 9 B d X R v U m V t b 3 Z l Z E N v b H V t b n M x L n t U Z X N 0 I D E 1 L D E 0 f S Z x d W 9 0 O y w m c X V v d D t T Z W N 0 a W 9 u M S 8 x M G l 0 Z X I z M G J l Z X M x M G Z v b 2 R 4 N T A v Q X V 0 b 1 J l b W 9 2 Z W R D b 2 x 1 b W 5 z M S 5 7 V G V z d C A x N i w x N X 0 m c X V v d D s s J n F 1 b 3 Q 7 U 2 V j d G l v b j E v M T B p d G V y M z B i Z W V z M T B m b 2 9 k e D U w L 0 F 1 d G 9 S Z W 1 v d m V k Q 2 9 s d W 1 u c z E u e 1 R l c 3 Q g M T c s M T Z 9 J n F 1 b 3 Q 7 L C Z x d W 9 0 O 1 N l Y 3 R p b 2 4 x L z E w a X R l c j M w Y m V l c z E w Z m 9 v Z H g 1 M C 9 B d X R v U m V t b 3 Z l Z E N v b H V t b n M x L n t U Z X N 0 I D E 4 L D E 3 f S Z x d W 9 0 O y w m c X V v d D t T Z W N 0 a W 9 u M S 8 x M G l 0 Z X I z M G J l Z X M x M G Z v b 2 R 4 N T A v Q X V 0 b 1 J l b W 9 2 Z W R D b 2 x 1 b W 5 z M S 5 7 V G V z d C A x O S w x O H 0 m c X V v d D s s J n F 1 b 3 Q 7 U 2 V j d G l v b j E v M T B p d G V y M z B i Z W V z M T B m b 2 9 k e D U w L 0 F 1 d G 9 S Z W 1 v d m V k Q 2 9 s d W 1 u c z E u e 1 R l c 3 Q g M j A s M T l 9 J n F 1 b 3 Q 7 L C Z x d W 9 0 O 1 N l Y 3 R p b 2 4 x L z E w a X R l c j M w Y m V l c z E w Z m 9 v Z H g 1 M C 9 B d X R v U m V t b 3 Z l Z E N v b H V t b n M x L n t U Z X N 0 I D I x L D I w f S Z x d W 9 0 O y w m c X V v d D t T Z W N 0 a W 9 u M S 8 x M G l 0 Z X I z M G J l Z X M x M G Z v b 2 R 4 N T A v Q X V 0 b 1 J l b W 9 2 Z W R D b 2 x 1 b W 5 z M S 5 7 V G V z d C A y M i w y M X 0 m c X V v d D s s J n F 1 b 3 Q 7 U 2 V j d G l v b j E v M T B p d G V y M z B i Z W V z M T B m b 2 9 k e D U w L 0 F 1 d G 9 S Z W 1 v d m V k Q 2 9 s d W 1 u c z E u e 1 R l c 3 Q g M j M s M j J 9 J n F 1 b 3 Q 7 L C Z x d W 9 0 O 1 N l Y 3 R p b 2 4 x L z E w a X R l c j M w Y m V l c z E w Z m 9 v Z H g 1 M C 9 B d X R v U m V t b 3 Z l Z E N v b H V t b n M x L n t U Z X N 0 I D I 0 L D I z f S Z x d W 9 0 O y w m c X V v d D t T Z W N 0 a W 9 u M S 8 x M G l 0 Z X I z M G J l Z X M x M G Z v b 2 R 4 N T A v Q X V 0 b 1 J l b W 9 2 Z W R D b 2 x 1 b W 5 z M S 5 7 V G V z d C A y N S w y N H 0 m c X V v d D s s J n F 1 b 3 Q 7 U 2 V j d G l v b j E v M T B p d G V y M z B i Z W V z M T B m b 2 9 k e D U w L 0 F 1 d G 9 S Z W 1 v d m V k Q 2 9 s d W 1 u c z E u e 1 R l c 3 Q g M j Y s M j V 9 J n F 1 b 3 Q 7 L C Z x d W 9 0 O 1 N l Y 3 R p b 2 4 x L z E w a X R l c j M w Y m V l c z E w Z m 9 v Z H g 1 M C 9 B d X R v U m V t b 3 Z l Z E N v b H V t b n M x L n t U Z X N 0 I D I 3 L D I 2 f S Z x d W 9 0 O y w m c X V v d D t T Z W N 0 a W 9 u M S 8 x M G l 0 Z X I z M G J l Z X M x M G Z v b 2 R 4 N T A v Q X V 0 b 1 J l b W 9 2 Z W R D b 2 x 1 b W 5 z M S 5 7 V G V z d C A y O C w y N 3 0 m c X V v d D s s J n F 1 b 3 Q 7 U 2 V j d G l v b j E v M T B p d G V y M z B i Z W V z M T B m b 2 9 k e D U w L 0 F 1 d G 9 S Z W 1 v d m V k Q 2 9 s d W 1 u c z E u e 1 R l c 3 Q g M j k s M j h 9 J n F 1 b 3 Q 7 L C Z x d W 9 0 O 1 N l Y 3 R p b 2 4 x L z E w a X R l c j M w Y m V l c z E w Z m 9 v Z H g 1 M C 9 B d X R v U m V t b 3 Z l Z E N v b H V t b n M x L n t U Z X N 0 I D M w L D I 5 f S Z x d W 9 0 O y w m c X V v d D t T Z W N 0 a W 9 u M S 8 x M G l 0 Z X I z M G J l Z X M x M G Z v b 2 R 4 N T A v Q X V 0 b 1 J l b W 9 2 Z W R D b 2 x 1 b W 5 z M S 5 7 V G V z d C A z M S w z M H 0 m c X V v d D s s J n F 1 b 3 Q 7 U 2 V j d G l v b j E v M T B p d G V y M z B i Z W V z M T B m b 2 9 k e D U w L 0 F 1 d G 9 S Z W 1 v d m V k Q 2 9 s d W 1 u c z E u e 1 R l c 3 Q g M z I s M z F 9 J n F 1 b 3 Q 7 L C Z x d W 9 0 O 1 N l Y 3 R p b 2 4 x L z E w a X R l c j M w Y m V l c z E w Z m 9 v Z H g 1 M C 9 B d X R v U m V t b 3 Z l Z E N v b H V t b n M x L n t U Z X N 0 I D M z L D M y f S Z x d W 9 0 O y w m c X V v d D t T Z W N 0 a W 9 u M S 8 x M G l 0 Z X I z M G J l Z X M x M G Z v b 2 R 4 N T A v Q X V 0 b 1 J l b W 9 2 Z W R D b 2 x 1 b W 5 z M S 5 7 V G V z d C A z N C w z M 3 0 m c X V v d D s s J n F 1 b 3 Q 7 U 2 V j d G l v b j E v M T B p d G V y M z B i Z W V z M T B m b 2 9 k e D U w L 0 F 1 d G 9 S Z W 1 v d m V k Q 2 9 s d W 1 u c z E u e 1 R l c 3 Q g M z U s M z R 9 J n F 1 b 3 Q 7 L C Z x d W 9 0 O 1 N l Y 3 R p b 2 4 x L z E w a X R l c j M w Y m V l c z E w Z m 9 v Z H g 1 M C 9 B d X R v U m V t b 3 Z l Z E N v b H V t b n M x L n t U Z X N 0 I D M 2 L D M 1 f S Z x d W 9 0 O y w m c X V v d D t T Z W N 0 a W 9 u M S 8 x M G l 0 Z X I z M G J l Z X M x M G Z v b 2 R 4 N T A v Q X V 0 b 1 J l b W 9 2 Z W R D b 2 x 1 b W 5 z M S 5 7 V G V z d C A z N y w z N n 0 m c X V v d D s s J n F 1 b 3 Q 7 U 2 V j d G l v b j E v M T B p d G V y M z B i Z W V z M T B m b 2 9 k e D U w L 0 F 1 d G 9 S Z W 1 v d m V k Q 2 9 s d W 1 u c z E u e 1 R l c 3 Q g M z g s M z d 9 J n F 1 b 3 Q 7 L C Z x d W 9 0 O 1 N l Y 3 R p b 2 4 x L z E w a X R l c j M w Y m V l c z E w Z m 9 v Z H g 1 M C 9 B d X R v U m V t b 3 Z l Z E N v b H V t b n M x L n t U Z X N 0 I D M 5 L D M 4 f S Z x d W 9 0 O y w m c X V v d D t T Z W N 0 a W 9 u M S 8 x M G l 0 Z X I z M G J l Z X M x M G Z v b 2 R 4 N T A v Q X V 0 b 1 J l b W 9 2 Z W R D b 2 x 1 b W 5 z M S 5 7 V G V z d C A 0 M C w z O X 0 m c X V v d D s s J n F 1 b 3 Q 7 U 2 V j d G l v b j E v M T B p d G V y M z B i Z W V z M T B m b 2 9 k e D U w L 0 F 1 d G 9 S Z W 1 v d m V k Q 2 9 s d W 1 u c z E u e 1 R l c 3 Q g N D E s N D B 9 J n F 1 b 3 Q 7 L C Z x d W 9 0 O 1 N l Y 3 R p b 2 4 x L z E w a X R l c j M w Y m V l c z E w Z m 9 v Z H g 1 M C 9 B d X R v U m V t b 3 Z l Z E N v b H V t b n M x L n t U Z X N 0 I D Q y L D Q x f S Z x d W 9 0 O y w m c X V v d D t T Z W N 0 a W 9 u M S 8 x M G l 0 Z X I z M G J l Z X M x M G Z v b 2 R 4 N T A v Q X V 0 b 1 J l b W 9 2 Z W R D b 2 x 1 b W 5 z M S 5 7 V G V z d C A 0 M y w 0 M n 0 m c X V v d D s s J n F 1 b 3 Q 7 U 2 V j d G l v b j E v M T B p d G V y M z B i Z W V z M T B m b 2 9 k e D U w L 0 F 1 d G 9 S Z W 1 v d m V k Q 2 9 s d W 1 u c z E u e 1 R l c 3 Q g N D Q s N D N 9 J n F 1 b 3 Q 7 L C Z x d W 9 0 O 1 N l Y 3 R p b 2 4 x L z E w a X R l c j M w Y m V l c z E w Z m 9 v Z H g 1 M C 9 B d X R v U m V t b 3 Z l Z E N v b H V t b n M x L n t U Z X N 0 I D Q 1 L D Q 0 f S Z x d W 9 0 O y w m c X V v d D t T Z W N 0 a W 9 u M S 8 x M G l 0 Z X I z M G J l Z X M x M G Z v b 2 R 4 N T A v Q X V 0 b 1 J l b W 9 2 Z W R D b 2 x 1 b W 5 z M S 5 7 V G V z d C A 0 N i w 0 N X 0 m c X V v d D s s J n F 1 b 3 Q 7 U 2 V j d G l v b j E v M T B p d G V y M z B i Z W V z M T B m b 2 9 k e D U w L 0 F 1 d G 9 S Z W 1 v d m V k Q 2 9 s d W 1 u c z E u e 1 R l c 3 Q g N D c s N D Z 9 J n F 1 b 3 Q 7 L C Z x d W 9 0 O 1 N l Y 3 R p b 2 4 x L z E w a X R l c j M w Y m V l c z E w Z m 9 v Z H g 1 M C 9 B d X R v U m V t b 3 Z l Z E N v b H V t b n M x L n t U Z X N 0 I D Q 4 L D Q 3 f S Z x d W 9 0 O y w m c X V v d D t T Z W N 0 a W 9 u M S 8 x M G l 0 Z X I z M G J l Z X M x M G Z v b 2 R 4 N T A v Q X V 0 b 1 J l b W 9 2 Z W R D b 2 x 1 b W 5 z M S 5 7 V G V z d C A 0 O S w 0 O H 0 m c X V v d D s s J n F 1 b 3 Q 7 U 2 V j d G l v b j E v M T B p d G V y M z B i Z W V z M T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l 0 Z X I z M G J l Z X M x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z B i Z W V z M T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M w Y m V l c z E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M w Y m V l c z E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z B i Z W V z M T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M w Y m V l c z E w Z m 9 v Z H g 1 M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N D B i Z W V z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M 4 Z T Q 5 M T c t Y 2 U 3 O C 0 0 M G F h L T h i M T g t M D V i N z U w O T R j N z B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T B p d G V y N D B i Z W V z M T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1 V D E w O j Q 0 O j A x L j Y w M T E 3 N T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a X R l c j Q w Y m V l c z E w Z m 9 v Z H g 1 M C 9 B d X R v U m V t b 3 Z l Z E N v b H V t b n M x L n t U Z X N 0 I D E s M H 0 m c X V v d D s s J n F 1 b 3 Q 7 U 2 V j d G l v b j E v M T B p d G V y N D B i Z W V z M T B m b 2 9 k e D U w L 0 F 1 d G 9 S Z W 1 v d m V k Q 2 9 s d W 1 u c z E u e 1 R l c 3 Q g M i w x f S Z x d W 9 0 O y w m c X V v d D t T Z W N 0 a W 9 u M S 8 x M G l 0 Z X I 0 M G J l Z X M x M G Z v b 2 R 4 N T A v Q X V 0 b 1 J l b W 9 2 Z W R D b 2 x 1 b W 5 z M S 5 7 V G V z d C A z L D J 9 J n F 1 b 3 Q 7 L C Z x d W 9 0 O 1 N l Y 3 R p b 2 4 x L z E w a X R l c j Q w Y m V l c z E w Z m 9 v Z H g 1 M C 9 B d X R v U m V t b 3 Z l Z E N v b H V t b n M x L n t U Z X N 0 I D Q s M 3 0 m c X V v d D s s J n F 1 b 3 Q 7 U 2 V j d G l v b j E v M T B p d G V y N D B i Z W V z M T B m b 2 9 k e D U w L 0 F 1 d G 9 S Z W 1 v d m V k Q 2 9 s d W 1 u c z E u e 1 R l c 3 Q g N S w 0 f S Z x d W 9 0 O y w m c X V v d D t T Z W N 0 a W 9 u M S 8 x M G l 0 Z X I 0 M G J l Z X M x M G Z v b 2 R 4 N T A v Q X V 0 b 1 J l b W 9 2 Z W R D b 2 x 1 b W 5 z M S 5 7 V G V z d C A 2 L D V 9 J n F 1 b 3 Q 7 L C Z x d W 9 0 O 1 N l Y 3 R p b 2 4 x L z E w a X R l c j Q w Y m V l c z E w Z m 9 v Z H g 1 M C 9 B d X R v U m V t b 3 Z l Z E N v b H V t b n M x L n t U Z X N 0 I D c s N n 0 m c X V v d D s s J n F 1 b 3 Q 7 U 2 V j d G l v b j E v M T B p d G V y N D B i Z W V z M T B m b 2 9 k e D U w L 0 F 1 d G 9 S Z W 1 v d m V k Q 2 9 s d W 1 u c z E u e 1 R l c 3 Q g O C w 3 f S Z x d W 9 0 O y w m c X V v d D t T Z W N 0 a W 9 u M S 8 x M G l 0 Z X I 0 M G J l Z X M x M G Z v b 2 R 4 N T A v Q X V 0 b 1 J l b W 9 2 Z W R D b 2 x 1 b W 5 z M S 5 7 V G V z d C A 5 L D h 9 J n F 1 b 3 Q 7 L C Z x d W 9 0 O 1 N l Y 3 R p b 2 4 x L z E w a X R l c j Q w Y m V l c z E w Z m 9 v Z H g 1 M C 9 B d X R v U m V t b 3 Z l Z E N v b H V t b n M x L n t U Z X N 0 I D E w L D l 9 J n F 1 b 3 Q 7 L C Z x d W 9 0 O 1 N l Y 3 R p b 2 4 x L z E w a X R l c j Q w Y m V l c z E w Z m 9 v Z H g 1 M C 9 B d X R v U m V t b 3 Z l Z E N v b H V t b n M x L n t U Z X N 0 I D E x L D E w f S Z x d W 9 0 O y w m c X V v d D t T Z W N 0 a W 9 u M S 8 x M G l 0 Z X I 0 M G J l Z X M x M G Z v b 2 R 4 N T A v Q X V 0 b 1 J l b W 9 2 Z W R D b 2 x 1 b W 5 z M S 5 7 V G V z d C A x M i w x M X 0 m c X V v d D s s J n F 1 b 3 Q 7 U 2 V j d G l v b j E v M T B p d G V y N D B i Z W V z M T B m b 2 9 k e D U w L 0 F 1 d G 9 S Z W 1 v d m V k Q 2 9 s d W 1 u c z E u e 1 R l c 3 Q g M T M s M T J 9 J n F 1 b 3 Q 7 L C Z x d W 9 0 O 1 N l Y 3 R p b 2 4 x L z E w a X R l c j Q w Y m V l c z E w Z m 9 v Z H g 1 M C 9 B d X R v U m V t b 3 Z l Z E N v b H V t b n M x L n t U Z X N 0 I D E 0 L D E z f S Z x d W 9 0 O y w m c X V v d D t T Z W N 0 a W 9 u M S 8 x M G l 0 Z X I 0 M G J l Z X M x M G Z v b 2 R 4 N T A v Q X V 0 b 1 J l b W 9 2 Z W R D b 2 x 1 b W 5 z M S 5 7 V G V z d C A x N S w x N H 0 m c X V v d D s s J n F 1 b 3 Q 7 U 2 V j d G l v b j E v M T B p d G V y N D B i Z W V z M T B m b 2 9 k e D U w L 0 F 1 d G 9 S Z W 1 v d m V k Q 2 9 s d W 1 u c z E u e 1 R l c 3 Q g M T Y s M T V 9 J n F 1 b 3 Q 7 L C Z x d W 9 0 O 1 N l Y 3 R p b 2 4 x L z E w a X R l c j Q w Y m V l c z E w Z m 9 v Z H g 1 M C 9 B d X R v U m V t b 3 Z l Z E N v b H V t b n M x L n t U Z X N 0 I D E 3 L D E 2 f S Z x d W 9 0 O y w m c X V v d D t T Z W N 0 a W 9 u M S 8 x M G l 0 Z X I 0 M G J l Z X M x M G Z v b 2 R 4 N T A v Q X V 0 b 1 J l b W 9 2 Z W R D b 2 x 1 b W 5 z M S 5 7 V G V z d C A x O C w x N 3 0 m c X V v d D s s J n F 1 b 3 Q 7 U 2 V j d G l v b j E v M T B p d G V y N D B i Z W V z M T B m b 2 9 k e D U w L 0 F 1 d G 9 S Z W 1 v d m V k Q 2 9 s d W 1 u c z E u e 1 R l c 3 Q g M T k s M T h 9 J n F 1 b 3 Q 7 L C Z x d W 9 0 O 1 N l Y 3 R p b 2 4 x L z E w a X R l c j Q w Y m V l c z E w Z m 9 v Z H g 1 M C 9 B d X R v U m V t b 3 Z l Z E N v b H V t b n M x L n t U Z X N 0 I D I w L D E 5 f S Z x d W 9 0 O y w m c X V v d D t T Z W N 0 a W 9 u M S 8 x M G l 0 Z X I 0 M G J l Z X M x M G Z v b 2 R 4 N T A v Q X V 0 b 1 J l b W 9 2 Z W R D b 2 x 1 b W 5 z M S 5 7 V G V z d C A y M S w y M H 0 m c X V v d D s s J n F 1 b 3 Q 7 U 2 V j d G l v b j E v M T B p d G V y N D B i Z W V z M T B m b 2 9 k e D U w L 0 F 1 d G 9 S Z W 1 v d m V k Q 2 9 s d W 1 u c z E u e 1 R l c 3 Q g M j I s M j F 9 J n F 1 b 3 Q 7 L C Z x d W 9 0 O 1 N l Y 3 R p b 2 4 x L z E w a X R l c j Q w Y m V l c z E w Z m 9 v Z H g 1 M C 9 B d X R v U m V t b 3 Z l Z E N v b H V t b n M x L n t U Z X N 0 I D I z L D I y f S Z x d W 9 0 O y w m c X V v d D t T Z W N 0 a W 9 u M S 8 x M G l 0 Z X I 0 M G J l Z X M x M G Z v b 2 R 4 N T A v Q X V 0 b 1 J l b W 9 2 Z W R D b 2 x 1 b W 5 z M S 5 7 V G V z d C A y N C w y M 3 0 m c X V v d D s s J n F 1 b 3 Q 7 U 2 V j d G l v b j E v M T B p d G V y N D B i Z W V z M T B m b 2 9 k e D U w L 0 F 1 d G 9 S Z W 1 v d m V k Q 2 9 s d W 1 u c z E u e 1 R l c 3 Q g M j U s M j R 9 J n F 1 b 3 Q 7 L C Z x d W 9 0 O 1 N l Y 3 R p b 2 4 x L z E w a X R l c j Q w Y m V l c z E w Z m 9 v Z H g 1 M C 9 B d X R v U m V t b 3 Z l Z E N v b H V t b n M x L n t U Z X N 0 I D I 2 L D I 1 f S Z x d W 9 0 O y w m c X V v d D t T Z W N 0 a W 9 u M S 8 x M G l 0 Z X I 0 M G J l Z X M x M G Z v b 2 R 4 N T A v Q X V 0 b 1 J l b W 9 2 Z W R D b 2 x 1 b W 5 z M S 5 7 V G V z d C A y N y w y N n 0 m c X V v d D s s J n F 1 b 3 Q 7 U 2 V j d G l v b j E v M T B p d G V y N D B i Z W V z M T B m b 2 9 k e D U w L 0 F 1 d G 9 S Z W 1 v d m V k Q 2 9 s d W 1 u c z E u e 1 R l c 3 Q g M j g s M j d 9 J n F 1 b 3 Q 7 L C Z x d W 9 0 O 1 N l Y 3 R p b 2 4 x L z E w a X R l c j Q w Y m V l c z E w Z m 9 v Z H g 1 M C 9 B d X R v U m V t b 3 Z l Z E N v b H V t b n M x L n t U Z X N 0 I D I 5 L D I 4 f S Z x d W 9 0 O y w m c X V v d D t T Z W N 0 a W 9 u M S 8 x M G l 0 Z X I 0 M G J l Z X M x M G Z v b 2 R 4 N T A v Q X V 0 b 1 J l b W 9 2 Z W R D b 2 x 1 b W 5 z M S 5 7 V G V z d C A z M C w y O X 0 m c X V v d D s s J n F 1 b 3 Q 7 U 2 V j d G l v b j E v M T B p d G V y N D B i Z W V z M T B m b 2 9 k e D U w L 0 F 1 d G 9 S Z W 1 v d m V k Q 2 9 s d W 1 u c z E u e 1 R l c 3 Q g M z E s M z B 9 J n F 1 b 3 Q 7 L C Z x d W 9 0 O 1 N l Y 3 R p b 2 4 x L z E w a X R l c j Q w Y m V l c z E w Z m 9 v Z H g 1 M C 9 B d X R v U m V t b 3 Z l Z E N v b H V t b n M x L n t U Z X N 0 I D M y L D M x f S Z x d W 9 0 O y w m c X V v d D t T Z W N 0 a W 9 u M S 8 x M G l 0 Z X I 0 M G J l Z X M x M G Z v b 2 R 4 N T A v Q X V 0 b 1 J l b W 9 2 Z W R D b 2 x 1 b W 5 z M S 5 7 V G V z d C A z M y w z M n 0 m c X V v d D s s J n F 1 b 3 Q 7 U 2 V j d G l v b j E v M T B p d G V y N D B i Z W V z M T B m b 2 9 k e D U w L 0 F 1 d G 9 S Z W 1 v d m V k Q 2 9 s d W 1 u c z E u e 1 R l c 3 Q g M z Q s M z N 9 J n F 1 b 3 Q 7 L C Z x d W 9 0 O 1 N l Y 3 R p b 2 4 x L z E w a X R l c j Q w Y m V l c z E w Z m 9 v Z H g 1 M C 9 B d X R v U m V t b 3 Z l Z E N v b H V t b n M x L n t U Z X N 0 I D M 1 L D M 0 f S Z x d W 9 0 O y w m c X V v d D t T Z W N 0 a W 9 u M S 8 x M G l 0 Z X I 0 M G J l Z X M x M G Z v b 2 R 4 N T A v Q X V 0 b 1 J l b W 9 2 Z W R D b 2 x 1 b W 5 z M S 5 7 V G V z d C A z N i w z N X 0 m c X V v d D s s J n F 1 b 3 Q 7 U 2 V j d G l v b j E v M T B p d G V y N D B i Z W V z M T B m b 2 9 k e D U w L 0 F 1 d G 9 S Z W 1 v d m V k Q 2 9 s d W 1 u c z E u e 1 R l c 3 Q g M z c s M z Z 9 J n F 1 b 3 Q 7 L C Z x d W 9 0 O 1 N l Y 3 R p b 2 4 x L z E w a X R l c j Q w Y m V l c z E w Z m 9 v Z H g 1 M C 9 B d X R v U m V t b 3 Z l Z E N v b H V t b n M x L n t U Z X N 0 I D M 4 L D M 3 f S Z x d W 9 0 O y w m c X V v d D t T Z W N 0 a W 9 u M S 8 x M G l 0 Z X I 0 M G J l Z X M x M G Z v b 2 R 4 N T A v Q X V 0 b 1 J l b W 9 2 Z W R D b 2 x 1 b W 5 z M S 5 7 V G V z d C A z O S w z O H 0 m c X V v d D s s J n F 1 b 3 Q 7 U 2 V j d G l v b j E v M T B p d G V y N D B i Z W V z M T B m b 2 9 k e D U w L 0 F 1 d G 9 S Z W 1 v d m V k Q 2 9 s d W 1 u c z E u e 1 R l c 3 Q g N D A s M z l 9 J n F 1 b 3 Q 7 L C Z x d W 9 0 O 1 N l Y 3 R p b 2 4 x L z E w a X R l c j Q w Y m V l c z E w Z m 9 v Z H g 1 M C 9 B d X R v U m V t b 3 Z l Z E N v b H V t b n M x L n t U Z X N 0 I D Q x L D Q w f S Z x d W 9 0 O y w m c X V v d D t T Z W N 0 a W 9 u M S 8 x M G l 0 Z X I 0 M G J l Z X M x M G Z v b 2 R 4 N T A v Q X V 0 b 1 J l b W 9 2 Z W R D b 2 x 1 b W 5 z M S 5 7 V G V z d C A 0 M i w 0 M X 0 m c X V v d D s s J n F 1 b 3 Q 7 U 2 V j d G l v b j E v M T B p d G V y N D B i Z W V z M T B m b 2 9 k e D U w L 0 F 1 d G 9 S Z W 1 v d m V k Q 2 9 s d W 1 u c z E u e 1 R l c 3 Q g N D M s N D J 9 J n F 1 b 3 Q 7 L C Z x d W 9 0 O 1 N l Y 3 R p b 2 4 x L z E w a X R l c j Q w Y m V l c z E w Z m 9 v Z H g 1 M C 9 B d X R v U m V t b 3 Z l Z E N v b H V t b n M x L n t U Z X N 0 I D Q 0 L D Q z f S Z x d W 9 0 O y w m c X V v d D t T Z W N 0 a W 9 u M S 8 x M G l 0 Z X I 0 M G J l Z X M x M G Z v b 2 R 4 N T A v Q X V 0 b 1 J l b W 9 2 Z W R D b 2 x 1 b W 5 z M S 5 7 V G V z d C A 0 N S w 0 N H 0 m c X V v d D s s J n F 1 b 3 Q 7 U 2 V j d G l v b j E v M T B p d G V y N D B i Z W V z M T B m b 2 9 k e D U w L 0 F 1 d G 9 S Z W 1 v d m V k Q 2 9 s d W 1 u c z E u e 1 R l c 3 Q g N D Y s N D V 9 J n F 1 b 3 Q 7 L C Z x d W 9 0 O 1 N l Y 3 R p b 2 4 x L z E w a X R l c j Q w Y m V l c z E w Z m 9 v Z H g 1 M C 9 B d X R v U m V t b 3 Z l Z E N v b H V t b n M x L n t U Z X N 0 I D Q 3 L D Q 2 f S Z x d W 9 0 O y w m c X V v d D t T Z W N 0 a W 9 u M S 8 x M G l 0 Z X I 0 M G J l Z X M x M G Z v b 2 R 4 N T A v Q X V 0 b 1 J l b W 9 2 Z W R D b 2 x 1 b W 5 z M S 5 7 V G V z d C A 0 O C w 0 N 3 0 m c X V v d D s s J n F 1 b 3 Q 7 U 2 V j d G l v b j E v M T B p d G V y N D B i Z W V z M T B m b 2 9 k e D U w L 0 F 1 d G 9 S Z W 1 v d m V k Q 2 9 s d W 1 u c z E u e 1 R l c 3 Q g N D k s N D h 9 J n F 1 b 3 Q 7 L C Z x d W 9 0 O 1 N l Y 3 R p b 2 4 x L z E w a X R l c j Q w Y m V l c z E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T B p d G V y N D B i Z W V z M T B m b 2 9 k e D U w L 0 F 1 d G 9 S Z W 1 v d m V k Q 2 9 s d W 1 u c z E u e 1 R l c 3 Q g M S w w f S Z x d W 9 0 O y w m c X V v d D t T Z W N 0 a W 9 u M S 8 x M G l 0 Z X I 0 M G J l Z X M x M G Z v b 2 R 4 N T A v Q X V 0 b 1 J l b W 9 2 Z W R D b 2 x 1 b W 5 z M S 5 7 V G V z d C A y L D F 9 J n F 1 b 3 Q 7 L C Z x d W 9 0 O 1 N l Y 3 R p b 2 4 x L z E w a X R l c j Q w Y m V l c z E w Z m 9 v Z H g 1 M C 9 B d X R v U m V t b 3 Z l Z E N v b H V t b n M x L n t U Z X N 0 I D M s M n 0 m c X V v d D s s J n F 1 b 3 Q 7 U 2 V j d G l v b j E v M T B p d G V y N D B i Z W V z M T B m b 2 9 k e D U w L 0 F 1 d G 9 S Z W 1 v d m V k Q 2 9 s d W 1 u c z E u e 1 R l c 3 Q g N C w z f S Z x d W 9 0 O y w m c X V v d D t T Z W N 0 a W 9 u M S 8 x M G l 0 Z X I 0 M G J l Z X M x M G Z v b 2 R 4 N T A v Q X V 0 b 1 J l b W 9 2 Z W R D b 2 x 1 b W 5 z M S 5 7 V G V z d C A 1 L D R 9 J n F 1 b 3 Q 7 L C Z x d W 9 0 O 1 N l Y 3 R p b 2 4 x L z E w a X R l c j Q w Y m V l c z E w Z m 9 v Z H g 1 M C 9 B d X R v U m V t b 3 Z l Z E N v b H V t b n M x L n t U Z X N 0 I D Y s N X 0 m c X V v d D s s J n F 1 b 3 Q 7 U 2 V j d G l v b j E v M T B p d G V y N D B i Z W V z M T B m b 2 9 k e D U w L 0 F 1 d G 9 S Z W 1 v d m V k Q 2 9 s d W 1 u c z E u e 1 R l c 3 Q g N y w 2 f S Z x d W 9 0 O y w m c X V v d D t T Z W N 0 a W 9 u M S 8 x M G l 0 Z X I 0 M G J l Z X M x M G Z v b 2 R 4 N T A v Q X V 0 b 1 J l b W 9 2 Z W R D b 2 x 1 b W 5 z M S 5 7 V G V z d C A 4 L D d 9 J n F 1 b 3 Q 7 L C Z x d W 9 0 O 1 N l Y 3 R p b 2 4 x L z E w a X R l c j Q w Y m V l c z E w Z m 9 v Z H g 1 M C 9 B d X R v U m V t b 3 Z l Z E N v b H V t b n M x L n t U Z X N 0 I D k s O H 0 m c X V v d D s s J n F 1 b 3 Q 7 U 2 V j d G l v b j E v M T B p d G V y N D B i Z W V z M T B m b 2 9 k e D U w L 0 F 1 d G 9 S Z W 1 v d m V k Q 2 9 s d W 1 u c z E u e 1 R l c 3 Q g M T A s O X 0 m c X V v d D s s J n F 1 b 3 Q 7 U 2 V j d G l v b j E v M T B p d G V y N D B i Z W V z M T B m b 2 9 k e D U w L 0 F 1 d G 9 S Z W 1 v d m V k Q 2 9 s d W 1 u c z E u e 1 R l c 3 Q g M T E s M T B 9 J n F 1 b 3 Q 7 L C Z x d W 9 0 O 1 N l Y 3 R p b 2 4 x L z E w a X R l c j Q w Y m V l c z E w Z m 9 v Z H g 1 M C 9 B d X R v U m V t b 3 Z l Z E N v b H V t b n M x L n t U Z X N 0 I D E y L D E x f S Z x d W 9 0 O y w m c X V v d D t T Z W N 0 a W 9 u M S 8 x M G l 0 Z X I 0 M G J l Z X M x M G Z v b 2 R 4 N T A v Q X V 0 b 1 J l b W 9 2 Z W R D b 2 x 1 b W 5 z M S 5 7 V G V z d C A x M y w x M n 0 m c X V v d D s s J n F 1 b 3 Q 7 U 2 V j d G l v b j E v M T B p d G V y N D B i Z W V z M T B m b 2 9 k e D U w L 0 F 1 d G 9 S Z W 1 v d m V k Q 2 9 s d W 1 u c z E u e 1 R l c 3 Q g M T Q s M T N 9 J n F 1 b 3 Q 7 L C Z x d W 9 0 O 1 N l Y 3 R p b 2 4 x L z E w a X R l c j Q w Y m V l c z E w Z m 9 v Z H g 1 M C 9 B d X R v U m V t b 3 Z l Z E N v b H V t b n M x L n t U Z X N 0 I D E 1 L D E 0 f S Z x d W 9 0 O y w m c X V v d D t T Z W N 0 a W 9 u M S 8 x M G l 0 Z X I 0 M G J l Z X M x M G Z v b 2 R 4 N T A v Q X V 0 b 1 J l b W 9 2 Z W R D b 2 x 1 b W 5 z M S 5 7 V G V z d C A x N i w x N X 0 m c X V v d D s s J n F 1 b 3 Q 7 U 2 V j d G l v b j E v M T B p d G V y N D B i Z W V z M T B m b 2 9 k e D U w L 0 F 1 d G 9 S Z W 1 v d m V k Q 2 9 s d W 1 u c z E u e 1 R l c 3 Q g M T c s M T Z 9 J n F 1 b 3 Q 7 L C Z x d W 9 0 O 1 N l Y 3 R p b 2 4 x L z E w a X R l c j Q w Y m V l c z E w Z m 9 v Z H g 1 M C 9 B d X R v U m V t b 3 Z l Z E N v b H V t b n M x L n t U Z X N 0 I D E 4 L D E 3 f S Z x d W 9 0 O y w m c X V v d D t T Z W N 0 a W 9 u M S 8 x M G l 0 Z X I 0 M G J l Z X M x M G Z v b 2 R 4 N T A v Q X V 0 b 1 J l b W 9 2 Z W R D b 2 x 1 b W 5 z M S 5 7 V G V z d C A x O S w x O H 0 m c X V v d D s s J n F 1 b 3 Q 7 U 2 V j d G l v b j E v M T B p d G V y N D B i Z W V z M T B m b 2 9 k e D U w L 0 F 1 d G 9 S Z W 1 v d m V k Q 2 9 s d W 1 u c z E u e 1 R l c 3 Q g M j A s M T l 9 J n F 1 b 3 Q 7 L C Z x d W 9 0 O 1 N l Y 3 R p b 2 4 x L z E w a X R l c j Q w Y m V l c z E w Z m 9 v Z H g 1 M C 9 B d X R v U m V t b 3 Z l Z E N v b H V t b n M x L n t U Z X N 0 I D I x L D I w f S Z x d W 9 0 O y w m c X V v d D t T Z W N 0 a W 9 u M S 8 x M G l 0 Z X I 0 M G J l Z X M x M G Z v b 2 R 4 N T A v Q X V 0 b 1 J l b W 9 2 Z W R D b 2 x 1 b W 5 z M S 5 7 V G V z d C A y M i w y M X 0 m c X V v d D s s J n F 1 b 3 Q 7 U 2 V j d G l v b j E v M T B p d G V y N D B i Z W V z M T B m b 2 9 k e D U w L 0 F 1 d G 9 S Z W 1 v d m V k Q 2 9 s d W 1 u c z E u e 1 R l c 3 Q g M j M s M j J 9 J n F 1 b 3 Q 7 L C Z x d W 9 0 O 1 N l Y 3 R p b 2 4 x L z E w a X R l c j Q w Y m V l c z E w Z m 9 v Z H g 1 M C 9 B d X R v U m V t b 3 Z l Z E N v b H V t b n M x L n t U Z X N 0 I D I 0 L D I z f S Z x d W 9 0 O y w m c X V v d D t T Z W N 0 a W 9 u M S 8 x M G l 0 Z X I 0 M G J l Z X M x M G Z v b 2 R 4 N T A v Q X V 0 b 1 J l b W 9 2 Z W R D b 2 x 1 b W 5 z M S 5 7 V G V z d C A y N S w y N H 0 m c X V v d D s s J n F 1 b 3 Q 7 U 2 V j d G l v b j E v M T B p d G V y N D B i Z W V z M T B m b 2 9 k e D U w L 0 F 1 d G 9 S Z W 1 v d m V k Q 2 9 s d W 1 u c z E u e 1 R l c 3 Q g M j Y s M j V 9 J n F 1 b 3 Q 7 L C Z x d W 9 0 O 1 N l Y 3 R p b 2 4 x L z E w a X R l c j Q w Y m V l c z E w Z m 9 v Z H g 1 M C 9 B d X R v U m V t b 3 Z l Z E N v b H V t b n M x L n t U Z X N 0 I D I 3 L D I 2 f S Z x d W 9 0 O y w m c X V v d D t T Z W N 0 a W 9 u M S 8 x M G l 0 Z X I 0 M G J l Z X M x M G Z v b 2 R 4 N T A v Q X V 0 b 1 J l b W 9 2 Z W R D b 2 x 1 b W 5 z M S 5 7 V G V z d C A y O C w y N 3 0 m c X V v d D s s J n F 1 b 3 Q 7 U 2 V j d G l v b j E v M T B p d G V y N D B i Z W V z M T B m b 2 9 k e D U w L 0 F 1 d G 9 S Z W 1 v d m V k Q 2 9 s d W 1 u c z E u e 1 R l c 3 Q g M j k s M j h 9 J n F 1 b 3 Q 7 L C Z x d W 9 0 O 1 N l Y 3 R p b 2 4 x L z E w a X R l c j Q w Y m V l c z E w Z m 9 v Z H g 1 M C 9 B d X R v U m V t b 3 Z l Z E N v b H V t b n M x L n t U Z X N 0 I D M w L D I 5 f S Z x d W 9 0 O y w m c X V v d D t T Z W N 0 a W 9 u M S 8 x M G l 0 Z X I 0 M G J l Z X M x M G Z v b 2 R 4 N T A v Q X V 0 b 1 J l b W 9 2 Z W R D b 2 x 1 b W 5 z M S 5 7 V G V z d C A z M S w z M H 0 m c X V v d D s s J n F 1 b 3 Q 7 U 2 V j d G l v b j E v M T B p d G V y N D B i Z W V z M T B m b 2 9 k e D U w L 0 F 1 d G 9 S Z W 1 v d m V k Q 2 9 s d W 1 u c z E u e 1 R l c 3 Q g M z I s M z F 9 J n F 1 b 3 Q 7 L C Z x d W 9 0 O 1 N l Y 3 R p b 2 4 x L z E w a X R l c j Q w Y m V l c z E w Z m 9 v Z H g 1 M C 9 B d X R v U m V t b 3 Z l Z E N v b H V t b n M x L n t U Z X N 0 I D M z L D M y f S Z x d W 9 0 O y w m c X V v d D t T Z W N 0 a W 9 u M S 8 x M G l 0 Z X I 0 M G J l Z X M x M G Z v b 2 R 4 N T A v Q X V 0 b 1 J l b W 9 2 Z W R D b 2 x 1 b W 5 z M S 5 7 V G V z d C A z N C w z M 3 0 m c X V v d D s s J n F 1 b 3 Q 7 U 2 V j d G l v b j E v M T B p d G V y N D B i Z W V z M T B m b 2 9 k e D U w L 0 F 1 d G 9 S Z W 1 v d m V k Q 2 9 s d W 1 u c z E u e 1 R l c 3 Q g M z U s M z R 9 J n F 1 b 3 Q 7 L C Z x d W 9 0 O 1 N l Y 3 R p b 2 4 x L z E w a X R l c j Q w Y m V l c z E w Z m 9 v Z H g 1 M C 9 B d X R v U m V t b 3 Z l Z E N v b H V t b n M x L n t U Z X N 0 I D M 2 L D M 1 f S Z x d W 9 0 O y w m c X V v d D t T Z W N 0 a W 9 u M S 8 x M G l 0 Z X I 0 M G J l Z X M x M G Z v b 2 R 4 N T A v Q X V 0 b 1 J l b W 9 2 Z W R D b 2 x 1 b W 5 z M S 5 7 V G V z d C A z N y w z N n 0 m c X V v d D s s J n F 1 b 3 Q 7 U 2 V j d G l v b j E v M T B p d G V y N D B i Z W V z M T B m b 2 9 k e D U w L 0 F 1 d G 9 S Z W 1 v d m V k Q 2 9 s d W 1 u c z E u e 1 R l c 3 Q g M z g s M z d 9 J n F 1 b 3 Q 7 L C Z x d W 9 0 O 1 N l Y 3 R p b 2 4 x L z E w a X R l c j Q w Y m V l c z E w Z m 9 v Z H g 1 M C 9 B d X R v U m V t b 3 Z l Z E N v b H V t b n M x L n t U Z X N 0 I D M 5 L D M 4 f S Z x d W 9 0 O y w m c X V v d D t T Z W N 0 a W 9 u M S 8 x M G l 0 Z X I 0 M G J l Z X M x M G Z v b 2 R 4 N T A v Q X V 0 b 1 J l b W 9 2 Z W R D b 2 x 1 b W 5 z M S 5 7 V G V z d C A 0 M C w z O X 0 m c X V v d D s s J n F 1 b 3 Q 7 U 2 V j d G l v b j E v M T B p d G V y N D B i Z W V z M T B m b 2 9 k e D U w L 0 F 1 d G 9 S Z W 1 v d m V k Q 2 9 s d W 1 u c z E u e 1 R l c 3 Q g N D E s N D B 9 J n F 1 b 3 Q 7 L C Z x d W 9 0 O 1 N l Y 3 R p b 2 4 x L z E w a X R l c j Q w Y m V l c z E w Z m 9 v Z H g 1 M C 9 B d X R v U m V t b 3 Z l Z E N v b H V t b n M x L n t U Z X N 0 I D Q y L D Q x f S Z x d W 9 0 O y w m c X V v d D t T Z W N 0 a W 9 u M S 8 x M G l 0 Z X I 0 M G J l Z X M x M G Z v b 2 R 4 N T A v Q X V 0 b 1 J l b W 9 2 Z W R D b 2 x 1 b W 5 z M S 5 7 V G V z d C A 0 M y w 0 M n 0 m c X V v d D s s J n F 1 b 3 Q 7 U 2 V j d G l v b j E v M T B p d G V y N D B i Z W V z M T B m b 2 9 k e D U w L 0 F 1 d G 9 S Z W 1 v d m V k Q 2 9 s d W 1 u c z E u e 1 R l c 3 Q g N D Q s N D N 9 J n F 1 b 3 Q 7 L C Z x d W 9 0 O 1 N l Y 3 R p b 2 4 x L z E w a X R l c j Q w Y m V l c z E w Z m 9 v Z H g 1 M C 9 B d X R v U m V t b 3 Z l Z E N v b H V t b n M x L n t U Z X N 0 I D Q 1 L D Q 0 f S Z x d W 9 0 O y w m c X V v d D t T Z W N 0 a W 9 u M S 8 x M G l 0 Z X I 0 M G J l Z X M x M G Z v b 2 R 4 N T A v Q X V 0 b 1 J l b W 9 2 Z W R D b 2 x 1 b W 5 z M S 5 7 V G V z d C A 0 N i w 0 N X 0 m c X V v d D s s J n F 1 b 3 Q 7 U 2 V j d G l v b j E v M T B p d G V y N D B i Z W V z M T B m b 2 9 k e D U w L 0 F 1 d G 9 S Z W 1 v d m V k Q 2 9 s d W 1 u c z E u e 1 R l c 3 Q g N D c s N D Z 9 J n F 1 b 3 Q 7 L C Z x d W 9 0 O 1 N l Y 3 R p b 2 4 x L z E w a X R l c j Q w Y m V l c z E w Z m 9 v Z H g 1 M C 9 B d X R v U m V t b 3 Z l Z E N v b H V t b n M x L n t U Z X N 0 I D Q 4 L D Q 3 f S Z x d W 9 0 O y w m c X V v d D t T Z W N 0 a W 9 u M S 8 x M G l 0 Z X I 0 M G J l Z X M x M G Z v b 2 R 4 N T A v Q X V 0 b 1 J l b W 9 2 Z W R D b 2 x 1 b W 5 z M S 5 7 V G V z d C A 0 O S w 0 O H 0 m c X V v d D s s J n F 1 b 3 Q 7 U 2 V j d G l v b j E v M T B p d G V y N D B i Z W V z M T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l 0 Z X I 0 M G J l Z X M x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N D B i Z W V z M T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Q w Y m V l c z E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Q w Y m V l c z E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N D B i Z W V z M T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Q w Y m V l c z E w Z m 9 v Z H g 1 M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z B i Z W V z M z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M 4 N 2 R j N 2 E t N T B l O C 0 0 N W E z L T k 1 M z I t Z j U x O T c 2 Z j U y Y z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z B p d G V y M z B i Z W V z M z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1 V D E x O j I x O j U 4 L j I 0 M D Q 5 O T B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a X R l c j M w Y m V l c z M w Z m 9 v Z H g 1 M C 9 B d X R v U m V t b 3 Z l Z E N v b H V t b n M x L n t U Z X N 0 I D E s M H 0 m c X V v d D s s J n F 1 b 3 Q 7 U 2 V j d G l v b j E v M z B p d G V y M z B i Z W V z M z B m b 2 9 k e D U w L 0 F 1 d G 9 S Z W 1 v d m V k Q 2 9 s d W 1 u c z E u e 1 R l c 3 Q g M i w x f S Z x d W 9 0 O y w m c X V v d D t T Z W N 0 a W 9 u M S 8 z M G l 0 Z X I z M G J l Z X M z M G Z v b 2 R 4 N T A v Q X V 0 b 1 J l b W 9 2 Z W R D b 2 x 1 b W 5 z M S 5 7 V G V z d C A z L D J 9 J n F 1 b 3 Q 7 L C Z x d W 9 0 O 1 N l Y 3 R p b 2 4 x L z M w a X R l c j M w Y m V l c z M w Z m 9 v Z H g 1 M C 9 B d X R v U m V t b 3 Z l Z E N v b H V t b n M x L n t U Z X N 0 I D Q s M 3 0 m c X V v d D s s J n F 1 b 3 Q 7 U 2 V j d G l v b j E v M z B p d G V y M z B i Z W V z M z B m b 2 9 k e D U w L 0 F 1 d G 9 S Z W 1 v d m V k Q 2 9 s d W 1 u c z E u e 1 R l c 3 Q g N S w 0 f S Z x d W 9 0 O y w m c X V v d D t T Z W N 0 a W 9 u M S 8 z M G l 0 Z X I z M G J l Z X M z M G Z v b 2 R 4 N T A v Q X V 0 b 1 J l b W 9 2 Z W R D b 2 x 1 b W 5 z M S 5 7 V G V z d C A 2 L D V 9 J n F 1 b 3 Q 7 L C Z x d W 9 0 O 1 N l Y 3 R p b 2 4 x L z M w a X R l c j M w Y m V l c z M w Z m 9 v Z H g 1 M C 9 B d X R v U m V t b 3 Z l Z E N v b H V t b n M x L n t U Z X N 0 I D c s N n 0 m c X V v d D s s J n F 1 b 3 Q 7 U 2 V j d G l v b j E v M z B p d G V y M z B i Z W V z M z B m b 2 9 k e D U w L 0 F 1 d G 9 S Z W 1 v d m V k Q 2 9 s d W 1 u c z E u e 1 R l c 3 Q g O C w 3 f S Z x d W 9 0 O y w m c X V v d D t T Z W N 0 a W 9 u M S 8 z M G l 0 Z X I z M G J l Z X M z M G Z v b 2 R 4 N T A v Q X V 0 b 1 J l b W 9 2 Z W R D b 2 x 1 b W 5 z M S 5 7 V G V z d C A 5 L D h 9 J n F 1 b 3 Q 7 L C Z x d W 9 0 O 1 N l Y 3 R p b 2 4 x L z M w a X R l c j M w Y m V l c z M w Z m 9 v Z H g 1 M C 9 B d X R v U m V t b 3 Z l Z E N v b H V t b n M x L n t U Z X N 0 I D E w L D l 9 J n F 1 b 3 Q 7 L C Z x d W 9 0 O 1 N l Y 3 R p b 2 4 x L z M w a X R l c j M w Y m V l c z M w Z m 9 v Z H g 1 M C 9 B d X R v U m V t b 3 Z l Z E N v b H V t b n M x L n t U Z X N 0 I D E x L D E w f S Z x d W 9 0 O y w m c X V v d D t T Z W N 0 a W 9 u M S 8 z M G l 0 Z X I z M G J l Z X M z M G Z v b 2 R 4 N T A v Q X V 0 b 1 J l b W 9 2 Z W R D b 2 x 1 b W 5 z M S 5 7 V G V z d C A x M i w x M X 0 m c X V v d D s s J n F 1 b 3 Q 7 U 2 V j d G l v b j E v M z B p d G V y M z B i Z W V z M z B m b 2 9 k e D U w L 0 F 1 d G 9 S Z W 1 v d m V k Q 2 9 s d W 1 u c z E u e 1 R l c 3 Q g M T M s M T J 9 J n F 1 b 3 Q 7 L C Z x d W 9 0 O 1 N l Y 3 R p b 2 4 x L z M w a X R l c j M w Y m V l c z M w Z m 9 v Z H g 1 M C 9 B d X R v U m V t b 3 Z l Z E N v b H V t b n M x L n t U Z X N 0 I D E 0 L D E z f S Z x d W 9 0 O y w m c X V v d D t T Z W N 0 a W 9 u M S 8 z M G l 0 Z X I z M G J l Z X M z M G Z v b 2 R 4 N T A v Q X V 0 b 1 J l b W 9 2 Z W R D b 2 x 1 b W 5 z M S 5 7 V G V z d C A x N S w x N H 0 m c X V v d D s s J n F 1 b 3 Q 7 U 2 V j d G l v b j E v M z B p d G V y M z B i Z W V z M z B m b 2 9 k e D U w L 0 F 1 d G 9 S Z W 1 v d m V k Q 2 9 s d W 1 u c z E u e 1 R l c 3 Q g M T Y s M T V 9 J n F 1 b 3 Q 7 L C Z x d W 9 0 O 1 N l Y 3 R p b 2 4 x L z M w a X R l c j M w Y m V l c z M w Z m 9 v Z H g 1 M C 9 B d X R v U m V t b 3 Z l Z E N v b H V t b n M x L n t U Z X N 0 I D E 3 L D E 2 f S Z x d W 9 0 O y w m c X V v d D t T Z W N 0 a W 9 u M S 8 z M G l 0 Z X I z M G J l Z X M z M G Z v b 2 R 4 N T A v Q X V 0 b 1 J l b W 9 2 Z W R D b 2 x 1 b W 5 z M S 5 7 V G V z d C A x O C w x N 3 0 m c X V v d D s s J n F 1 b 3 Q 7 U 2 V j d G l v b j E v M z B p d G V y M z B i Z W V z M z B m b 2 9 k e D U w L 0 F 1 d G 9 S Z W 1 v d m V k Q 2 9 s d W 1 u c z E u e 1 R l c 3 Q g M T k s M T h 9 J n F 1 b 3 Q 7 L C Z x d W 9 0 O 1 N l Y 3 R p b 2 4 x L z M w a X R l c j M w Y m V l c z M w Z m 9 v Z H g 1 M C 9 B d X R v U m V t b 3 Z l Z E N v b H V t b n M x L n t U Z X N 0 I D I w L D E 5 f S Z x d W 9 0 O y w m c X V v d D t T Z W N 0 a W 9 u M S 8 z M G l 0 Z X I z M G J l Z X M z M G Z v b 2 R 4 N T A v Q X V 0 b 1 J l b W 9 2 Z W R D b 2 x 1 b W 5 z M S 5 7 V G V z d C A y M S w y M H 0 m c X V v d D s s J n F 1 b 3 Q 7 U 2 V j d G l v b j E v M z B p d G V y M z B i Z W V z M z B m b 2 9 k e D U w L 0 F 1 d G 9 S Z W 1 v d m V k Q 2 9 s d W 1 u c z E u e 1 R l c 3 Q g M j I s M j F 9 J n F 1 b 3 Q 7 L C Z x d W 9 0 O 1 N l Y 3 R p b 2 4 x L z M w a X R l c j M w Y m V l c z M w Z m 9 v Z H g 1 M C 9 B d X R v U m V t b 3 Z l Z E N v b H V t b n M x L n t U Z X N 0 I D I z L D I y f S Z x d W 9 0 O y w m c X V v d D t T Z W N 0 a W 9 u M S 8 z M G l 0 Z X I z M G J l Z X M z M G Z v b 2 R 4 N T A v Q X V 0 b 1 J l b W 9 2 Z W R D b 2 x 1 b W 5 z M S 5 7 V G V z d C A y N C w y M 3 0 m c X V v d D s s J n F 1 b 3 Q 7 U 2 V j d G l v b j E v M z B p d G V y M z B i Z W V z M z B m b 2 9 k e D U w L 0 F 1 d G 9 S Z W 1 v d m V k Q 2 9 s d W 1 u c z E u e 1 R l c 3 Q g M j U s M j R 9 J n F 1 b 3 Q 7 L C Z x d W 9 0 O 1 N l Y 3 R p b 2 4 x L z M w a X R l c j M w Y m V l c z M w Z m 9 v Z H g 1 M C 9 B d X R v U m V t b 3 Z l Z E N v b H V t b n M x L n t U Z X N 0 I D I 2 L D I 1 f S Z x d W 9 0 O y w m c X V v d D t T Z W N 0 a W 9 u M S 8 z M G l 0 Z X I z M G J l Z X M z M G Z v b 2 R 4 N T A v Q X V 0 b 1 J l b W 9 2 Z W R D b 2 x 1 b W 5 z M S 5 7 V G V z d C A y N y w y N n 0 m c X V v d D s s J n F 1 b 3 Q 7 U 2 V j d G l v b j E v M z B p d G V y M z B i Z W V z M z B m b 2 9 k e D U w L 0 F 1 d G 9 S Z W 1 v d m V k Q 2 9 s d W 1 u c z E u e 1 R l c 3 Q g M j g s M j d 9 J n F 1 b 3 Q 7 L C Z x d W 9 0 O 1 N l Y 3 R p b 2 4 x L z M w a X R l c j M w Y m V l c z M w Z m 9 v Z H g 1 M C 9 B d X R v U m V t b 3 Z l Z E N v b H V t b n M x L n t U Z X N 0 I D I 5 L D I 4 f S Z x d W 9 0 O y w m c X V v d D t T Z W N 0 a W 9 u M S 8 z M G l 0 Z X I z M G J l Z X M z M G Z v b 2 R 4 N T A v Q X V 0 b 1 J l b W 9 2 Z W R D b 2 x 1 b W 5 z M S 5 7 V G V z d C A z M C w y O X 0 m c X V v d D s s J n F 1 b 3 Q 7 U 2 V j d G l v b j E v M z B p d G V y M z B i Z W V z M z B m b 2 9 k e D U w L 0 F 1 d G 9 S Z W 1 v d m V k Q 2 9 s d W 1 u c z E u e 1 R l c 3 Q g M z E s M z B 9 J n F 1 b 3 Q 7 L C Z x d W 9 0 O 1 N l Y 3 R p b 2 4 x L z M w a X R l c j M w Y m V l c z M w Z m 9 v Z H g 1 M C 9 B d X R v U m V t b 3 Z l Z E N v b H V t b n M x L n t U Z X N 0 I D M y L D M x f S Z x d W 9 0 O y w m c X V v d D t T Z W N 0 a W 9 u M S 8 z M G l 0 Z X I z M G J l Z X M z M G Z v b 2 R 4 N T A v Q X V 0 b 1 J l b W 9 2 Z W R D b 2 x 1 b W 5 z M S 5 7 V G V z d C A z M y w z M n 0 m c X V v d D s s J n F 1 b 3 Q 7 U 2 V j d G l v b j E v M z B p d G V y M z B i Z W V z M z B m b 2 9 k e D U w L 0 F 1 d G 9 S Z W 1 v d m V k Q 2 9 s d W 1 u c z E u e 1 R l c 3 Q g M z Q s M z N 9 J n F 1 b 3 Q 7 L C Z x d W 9 0 O 1 N l Y 3 R p b 2 4 x L z M w a X R l c j M w Y m V l c z M w Z m 9 v Z H g 1 M C 9 B d X R v U m V t b 3 Z l Z E N v b H V t b n M x L n t U Z X N 0 I D M 1 L D M 0 f S Z x d W 9 0 O y w m c X V v d D t T Z W N 0 a W 9 u M S 8 z M G l 0 Z X I z M G J l Z X M z M G Z v b 2 R 4 N T A v Q X V 0 b 1 J l b W 9 2 Z W R D b 2 x 1 b W 5 z M S 5 7 V G V z d C A z N i w z N X 0 m c X V v d D s s J n F 1 b 3 Q 7 U 2 V j d G l v b j E v M z B p d G V y M z B i Z W V z M z B m b 2 9 k e D U w L 0 F 1 d G 9 S Z W 1 v d m V k Q 2 9 s d W 1 u c z E u e 1 R l c 3 Q g M z c s M z Z 9 J n F 1 b 3 Q 7 L C Z x d W 9 0 O 1 N l Y 3 R p b 2 4 x L z M w a X R l c j M w Y m V l c z M w Z m 9 v Z H g 1 M C 9 B d X R v U m V t b 3 Z l Z E N v b H V t b n M x L n t U Z X N 0 I D M 4 L D M 3 f S Z x d W 9 0 O y w m c X V v d D t T Z W N 0 a W 9 u M S 8 z M G l 0 Z X I z M G J l Z X M z M G Z v b 2 R 4 N T A v Q X V 0 b 1 J l b W 9 2 Z W R D b 2 x 1 b W 5 z M S 5 7 V G V z d C A z O S w z O H 0 m c X V v d D s s J n F 1 b 3 Q 7 U 2 V j d G l v b j E v M z B p d G V y M z B i Z W V z M z B m b 2 9 k e D U w L 0 F 1 d G 9 S Z W 1 v d m V k Q 2 9 s d W 1 u c z E u e 1 R l c 3 Q g N D A s M z l 9 J n F 1 b 3 Q 7 L C Z x d W 9 0 O 1 N l Y 3 R p b 2 4 x L z M w a X R l c j M w Y m V l c z M w Z m 9 v Z H g 1 M C 9 B d X R v U m V t b 3 Z l Z E N v b H V t b n M x L n t U Z X N 0 I D Q x L D Q w f S Z x d W 9 0 O y w m c X V v d D t T Z W N 0 a W 9 u M S 8 z M G l 0 Z X I z M G J l Z X M z M G Z v b 2 R 4 N T A v Q X V 0 b 1 J l b W 9 2 Z W R D b 2 x 1 b W 5 z M S 5 7 V G V z d C A 0 M i w 0 M X 0 m c X V v d D s s J n F 1 b 3 Q 7 U 2 V j d G l v b j E v M z B p d G V y M z B i Z W V z M z B m b 2 9 k e D U w L 0 F 1 d G 9 S Z W 1 v d m V k Q 2 9 s d W 1 u c z E u e 1 R l c 3 Q g N D M s N D J 9 J n F 1 b 3 Q 7 L C Z x d W 9 0 O 1 N l Y 3 R p b 2 4 x L z M w a X R l c j M w Y m V l c z M w Z m 9 v Z H g 1 M C 9 B d X R v U m V t b 3 Z l Z E N v b H V t b n M x L n t U Z X N 0 I D Q 0 L D Q z f S Z x d W 9 0 O y w m c X V v d D t T Z W N 0 a W 9 u M S 8 z M G l 0 Z X I z M G J l Z X M z M G Z v b 2 R 4 N T A v Q X V 0 b 1 J l b W 9 2 Z W R D b 2 x 1 b W 5 z M S 5 7 V G V z d C A 0 N S w 0 N H 0 m c X V v d D s s J n F 1 b 3 Q 7 U 2 V j d G l v b j E v M z B p d G V y M z B i Z W V z M z B m b 2 9 k e D U w L 0 F 1 d G 9 S Z W 1 v d m V k Q 2 9 s d W 1 u c z E u e 1 R l c 3 Q g N D Y s N D V 9 J n F 1 b 3 Q 7 L C Z x d W 9 0 O 1 N l Y 3 R p b 2 4 x L z M w a X R l c j M w Y m V l c z M w Z m 9 v Z H g 1 M C 9 B d X R v U m V t b 3 Z l Z E N v b H V t b n M x L n t U Z X N 0 I D Q 3 L D Q 2 f S Z x d W 9 0 O y w m c X V v d D t T Z W N 0 a W 9 u M S 8 z M G l 0 Z X I z M G J l Z X M z M G Z v b 2 R 4 N T A v Q X V 0 b 1 J l b W 9 2 Z W R D b 2 x 1 b W 5 z M S 5 7 V G V z d C A 0 O C w 0 N 3 0 m c X V v d D s s J n F 1 b 3 Q 7 U 2 V j d G l v b j E v M z B p d G V y M z B i Z W V z M z B m b 2 9 k e D U w L 0 F 1 d G 9 S Z W 1 v d m V k Q 2 9 s d W 1 u c z E u e 1 R l c 3 Q g N D k s N D h 9 J n F 1 b 3 Q 7 L C Z x d W 9 0 O 1 N l Y 3 R p b 2 4 x L z M w a X R l c j M w Y m V l c z M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z B p d G V y M z B i Z W V z M z B m b 2 9 k e D U w L 0 F 1 d G 9 S Z W 1 v d m V k Q 2 9 s d W 1 u c z E u e 1 R l c 3 Q g M S w w f S Z x d W 9 0 O y w m c X V v d D t T Z W N 0 a W 9 u M S 8 z M G l 0 Z X I z M G J l Z X M z M G Z v b 2 R 4 N T A v Q X V 0 b 1 J l b W 9 2 Z W R D b 2 x 1 b W 5 z M S 5 7 V G V z d C A y L D F 9 J n F 1 b 3 Q 7 L C Z x d W 9 0 O 1 N l Y 3 R p b 2 4 x L z M w a X R l c j M w Y m V l c z M w Z m 9 v Z H g 1 M C 9 B d X R v U m V t b 3 Z l Z E N v b H V t b n M x L n t U Z X N 0 I D M s M n 0 m c X V v d D s s J n F 1 b 3 Q 7 U 2 V j d G l v b j E v M z B p d G V y M z B i Z W V z M z B m b 2 9 k e D U w L 0 F 1 d G 9 S Z W 1 v d m V k Q 2 9 s d W 1 u c z E u e 1 R l c 3 Q g N C w z f S Z x d W 9 0 O y w m c X V v d D t T Z W N 0 a W 9 u M S 8 z M G l 0 Z X I z M G J l Z X M z M G Z v b 2 R 4 N T A v Q X V 0 b 1 J l b W 9 2 Z W R D b 2 x 1 b W 5 z M S 5 7 V G V z d C A 1 L D R 9 J n F 1 b 3 Q 7 L C Z x d W 9 0 O 1 N l Y 3 R p b 2 4 x L z M w a X R l c j M w Y m V l c z M w Z m 9 v Z H g 1 M C 9 B d X R v U m V t b 3 Z l Z E N v b H V t b n M x L n t U Z X N 0 I D Y s N X 0 m c X V v d D s s J n F 1 b 3 Q 7 U 2 V j d G l v b j E v M z B p d G V y M z B i Z W V z M z B m b 2 9 k e D U w L 0 F 1 d G 9 S Z W 1 v d m V k Q 2 9 s d W 1 u c z E u e 1 R l c 3 Q g N y w 2 f S Z x d W 9 0 O y w m c X V v d D t T Z W N 0 a W 9 u M S 8 z M G l 0 Z X I z M G J l Z X M z M G Z v b 2 R 4 N T A v Q X V 0 b 1 J l b W 9 2 Z W R D b 2 x 1 b W 5 z M S 5 7 V G V z d C A 4 L D d 9 J n F 1 b 3 Q 7 L C Z x d W 9 0 O 1 N l Y 3 R p b 2 4 x L z M w a X R l c j M w Y m V l c z M w Z m 9 v Z H g 1 M C 9 B d X R v U m V t b 3 Z l Z E N v b H V t b n M x L n t U Z X N 0 I D k s O H 0 m c X V v d D s s J n F 1 b 3 Q 7 U 2 V j d G l v b j E v M z B p d G V y M z B i Z W V z M z B m b 2 9 k e D U w L 0 F 1 d G 9 S Z W 1 v d m V k Q 2 9 s d W 1 u c z E u e 1 R l c 3 Q g M T A s O X 0 m c X V v d D s s J n F 1 b 3 Q 7 U 2 V j d G l v b j E v M z B p d G V y M z B i Z W V z M z B m b 2 9 k e D U w L 0 F 1 d G 9 S Z W 1 v d m V k Q 2 9 s d W 1 u c z E u e 1 R l c 3 Q g M T E s M T B 9 J n F 1 b 3 Q 7 L C Z x d W 9 0 O 1 N l Y 3 R p b 2 4 x L z M w a X R l c j M w Y m V l c z M w Z m 9 v Z H g 1 M C 9 B d X R v U m V t b 3 Z l Z E N v b H V t b n M x L n t U Z X N 0 I D E y L D E x f S Z x d W 9 0 O y w m c X V v d D t T Z W N 0 a W 9 u M S 8 z M G l 0 Z X I z M G J l Z X M z M G Z v b 2 R 4 N T A v Q X V 0 b 1 J l b W 9 2 Z W R D b 2 x 1 b W 5 z M S 5 7 V G V z d C A x M y w x M n 0 m c X V v d D s s J n F 1 b 3 Q 7 U 2 V j d G l v b j E v M z B p d G V y M z B i Z W V z M z B m b 2 9 k e D U w L 0 F 1 d G 9 S Z W 1 v d m V k Q 2 9 s d W 1 u c z E u e 1 R l c 3 Q g M T Q s M T N 9 J n F 1 b 3 Q 7 L C Z x d W 9 0 O 1 N l Y 3 R p b 2 4 x L z M w a X R l c j M w Y m V l c z M w Z m 9 v Z H g 1 M C 9 B d X R v U m V t b 3 Z l Z E N v b H V t b n M x L n t U Z X N 0 I D E 1 L D E 0 f S Z x d W 9 0 O y w m c X V v d D t T Z W N 0 a W 9 u M S 8 z M G l 0 Z X I z M G J l Z X M z M G Z v b 2 R 4 N T A v Q X V 0 b 1 J l b W 9 2 Z W R D b 2 x 1 b W 5 z M S 5 7 V G V z d C A x N i w x N X 0 m c X V v d D s s J n F 1 b 3 Q 7 U 2 V j d G l v b j E v M z B p d G V y M z B i Z W V z M z B m b 2 9 k e D U w L 0 F 1 d G 9 S Z W 1 v d m V k Q 2 9 s d W 1 u c z E u e 1 R l c 3 Q g M T c s M T Z 9 J n F 1 b 3 Q 7 L C Z x d W 9 0 O 1 N l Y 3 R p b 2 4 x L z M w a X R l c j M w Y m V l c z M w Z m 9 v Z H g 1 M C 9 B d X R v U m V t b 3 Z l Z E N v b H V t b n M x L n t U Z X N 0 I D E 4 L D E 3 f S Z x d W 9 0 O y w m c X V v d D t T Z W N 0 a W 9 u M S 8 z M G l 0 Z X I z M G J l Z X M z M G Z v b 2 R 4 N T A v Q X V 0 b 1 J l b W 9 2 Z W R D b 2 x 1 b W 5 z M S 5 7 V G V z d C A x O S w x O H 0 m c X V v d D s s J n F 1 b 3 Q 7 U 2 V j d G l v b j E v M z B p d G V y M z B i Z W V z M z B m b 2 9 k e D U w L 0 F 1 d G 9 S Z W 1 v d m V k Q 2 9 s d W 1 u c z E u e 1 R l c 3 Q g M j A s M T l 9 J n F 1 b 3 Q 7 L C Z x d W 9 0 O 1 N l Y 3 R p b 2 4 x L z M w a X R l c j M w Y m V l c z M w Z m 9 v Z H g 1 M C 9 B d X R v U m V t b 3 Z l Z E N v b H V t b n M x L n t U Z X N 0 I D I x L D I w f S Z x d W 9 0 O y w m c X V v d D t T Z W N 0 a W 9 u M S 8 z M G l 0 Z X I z M G J l Z X M z M G Z v b 2 R 4 N T A v Q X V 0 b 1 J l b W 9 2 Z W R D b 2 x 1 b W 5 z M S 5 7 V G V z d C A y M i w y M X 0 m c X V v d D s s J n F 1 b 3 Q 7 U 2 V j d G l v b j E v M z B p d G V y M z B i Z W V z M z B m b 2 9 k e D U w L 0 F 1 d G 9 S Z W 1 v d m V k Q 2 9 s d W 1 u c z E u e 1 R l c 3 Q g M j M s M j J 9 J n F 1 b 3 Q 7 L C Z x d W 9 0 O 1 N l Y 3 R p b 2 4 x L z M w a X R l c j M w Y m V l c z M w Z m 9 v Z H g 1 M C 9 B d X R v U m V t b 3 Z l Z E N v b H V t b n M x L n t U Z X N 0 I D I 0 L D I z f S Z x d W 9 0 O y w m c X V v d D t T Z W N 0 a W 9 u M S 8 z M G l 0 Z X I z M G J l Z X M z M G Z v b 2 R 4 N T A v Q X V 0 b 1 J l b W 9 2 Z W R D b 2 x 1 b W 5 z M S 5 7 V G V z d C A y N S w y N H 0 m c X V v d D s s J n F 1 b 3 Q 7 U 2 V j d G l v b j E v M z B p d G V y M z B i Z W V z M z B m b 2 9 k e D U w L 0 F 1 d G 9 S Z W 1 v d m V k Q 2 9 s d W 1 u c z E u e 1 R l c 3 Q g M j Y s M j V 9 J n F 1 b 3 Q 7 L C Z x d W 9 0 O 1 N l Y 3 R p b 2 4 x L z M w a X R l c j M w Y m V l c z M w Z m 9 v Z H g 1 M C 9 B d X R v U m V t b 3 Z l Z E N v b H V t b n M x L n t U Z X N 0 I D I 3 L D I 2 f S Z x d W 9 0 O y w m c X V v d D t T Z W N 0 a W 9 u M S 8 z M G l 0 Z X I z M G J l Z X M z M G Z v b 2 R 4 N T A v Q X V 0 b 1 J l b W 9 2 Z W R D b 2 x 1 b W 5 z M S 5 7 V G V z d C A y O C w y N 3 0 m c X V v d D s s J n F 1 b 3 Q 7 U 2 V j d G l v b j E v M z B p d G V y M z B i Z W V z M z B m b 2 9 k e D U w L 0 F 1 d G 9 S Z W 1 v d m V k Q 2 9 s d W 1 u c z E u e 1 R l c 3 Q g M j k s M j h 9 J n F 1 b 3 Q 7 L C Z x d W 9 0 O 1 N l Y 3 R p b 2 4 x L z M w a X R l c j M w Y m V l c z M w Z m 9 v Z H g 1 M C 9 B d X R v U m V t b 3 Z l Z E N v b H V t b n M x L n t U Z X N 0 I D M w L D I 5 f S Z x d W 9 0 O y w m c X V v d D t T Z W N 0 a W 9 u M S 8 z M G l 0 Z X I z M G J l Z X M z M G Z v b 2 R 4 N T A v Q X V 0 b 1 J l b W 9 2 Z W R D b 2 x 1 b W 5 z M S 5 7 V G V z d C A z M S w z M H 0 m c X V v d D s s J n F 1 b 3 Q 7 U 2 V j d G l v b j E v M z B p d G V y M z B i Z W V z M z B m b 2 9 k e D U w L 0 F 1 d G 9 S Z W 1 v d m V k Q 2 9 s d W 1 u c z E u e 1 R l c 3 Q g M z I s M z F 9 J n F 1 b 3 Q 7 L C Z x d W 9 0 O 1 N l Y 3 R p b 2 4 x L z M w a X R l c j M w Y m V l c z M w Z m 9 v Z H g 1 M C 9 B d X R v U m V t b 3 Z l Z E N v b H V t b n M x L n t U Z X N 0 I D M z L D M y f S Z x d W 9 0 O y w m c X V v d D t T Z W N 0 a W 9 u M S 8 z M G l 0 Z X I z M G J l Z X M z M G Z v b 2 R 4 N T A v Q X V 0 b 1 J l b W 9 2 Z W R D b 2 x 1 b W 5 z M S 5 7 V G V z d C A z N C w z M 3 0 m c X V v d D s s J n F 1 b 3 Q 7 U 2 V j d G l v b j E v M z B p d G V y M z B i Z W V z M z B m b 2 9 k e D U w L 0 F 1 d G 9 S Z W 1 v d m V k Q 2 9 s d W 1 u c z E u e 1 R l c 3 Q g M z U s M z R 9 J n F 1 b 3 Q 7 L C Z x d W 9 0 O 1 N l Y 3 R p b 2 4 x L z M w a X R l c j M w Y m V l c z M w Z m 9 v Z H g 1 M C 9 B d X R v U m V t b 3 Z l Z E N v b H V t b n M x L n t U Z X N 0 I D M 2 L D M 1 f S Z x d W 9 0 O y w m c X V v d D t T Z W N 0 a W 9 u M S 8 z M G l 0 Z X I z M G J l Z X M z M G Z v b 2 R 4 N T A v Q X V 0 b 1 J l b W 9 2 Z W R D b 2 x 1 b W 5 z M S 5 7 V G V z d C A z N y w z N n 0 m c X V v d D s s J n F 1 b 3 Q 7 U 2 V j d G l v b j E v M z B p d G V y M z B i Z W V z M z B m b 2 9 k e D U w L 0 F 1 d G 9 S Z W 1 v d m V k Q 2 9 s d W 1 u c z E u e 1 R l c 3 Q g M z g s M z d 9 J n F 1 b 3 Q 7 L C Z x d W 9 0 O 1 N l Y 3 R p b 2 4 x L z M w a X R l c j M w Y m V l c z M w Z m 9 v Z H g 1 M C 9 B d X R v U m V t b 3 Z l Z E N v b H V t b n M x L n t U Z X N 0 I D M 5 L D M 4 f S Z x d W 9 0 O y w m c X V v d D t T Z W N 0 a W 9 u M S 8 z M G l 0 Z X I z M G J l Z X M z M G Z v b 2 R 4 N T A v Q X V 0 b 1 J l b W 9 2 Z W R D b 2 x 1 b W 5 z M S 5 7 V G V z d C A 0 M C w z O X 0 m c X V v d D s s J n F 1 b 3 Q 7 U 2 V j d G l v b j E v M z B p d G V y M z B i Z W V z M z B m b 2 9 k e D U w L 0 F 1 d G 9 S Z W 1 v d m V k Q 2 9 s d W 1 u c z E u e 1 R l c 3 Q g N D E s N D B 9 J n F 1 b 3 Q 7 L C Z x d W 9 0 O 1 N l Y 3 R p b 2 4 x L z M w a X R l c j M w Y m V l c z M w Z m 9 v Z H g 1 M C 9 B d X R v U m V t b 3 Z l Z E N v b H V t b n M x L n t U Z X N 0 I D Q y L D Q x f S Z x d W 9 0 O y w m c X V v d D t T Z W N 0 a W 9 u M S 8 z M G l 0 Z X I z M G J l Z X M z M G Z v b 2 R 4 N T A v Q X V 0 b 1 J l b W 9 2 Z W R D b 2 x 1 b W 5 z M S 5 7 V G V z d C A 0 M y w 0 M n 0 m c X V v d D s s J n F 1 b 3 Q 7 U 2 V j d G l v b j E v M z B p d G V y M z B i Z W V z M z B m b 2 9 k e D U w L 0 F 1 d G 9 S Z W 1 v d m V k Q 2 9 s d W 1 u c z E u e 1 R l c 3 Q g N D Q s N D N 9 J n F 1 b 3 Q 7 L C Z x d W 9 0 O 1 N l Y 3 R p b 2 4 x L z M w a X R l c j M w Y m V l c z M w Z m 9 v Z H g 1 M C 9 B d X R v U m V t b 3 Z l Z E N v b H V t b n M x L n t U Z X N 0 I D Q 1 L D Q 0 f S Z x d W 9 0 O y w m c X V v d D t T Z W N 0 a W 9 u M S 8 z M G l 0 Z X I z M G J l Z X M z M G Z v b 2 R 4 N T A v Q X V 0 b 1 J l b W 9 2 Z W R D b 2 x 1 b W 5 z M S 5 7 V G V z d C A 0 N i w 0 N X 0 m c X V v d D s s J n F 1 b 3 Q 7 U 2 V j d G l v b j E v M z B p d G V y M z B i Z W V z M z B m b 2 9 k e D U w L 0 F 1 d G 9 S Z W 1 v d m V k Q 2 9 s d W 1 u c z E u e 1 R l c 3 Q g N D c s N D Z 9 J n F 1 b 3 Q 7 L C Z x d W 9 0 O 1 N l Y 3 R p b 2 4 x L z M w a X R l c j M w Y m V l c z M w Z m 9 v Z H g 1 M C 9 B d X R v U m V t b 3 Z l Z E N v b H V t b n M x L n t U Z X N 0 I D Q 4 L D Q 3 f S Z x d W 9 0 O y w m c X V v d D t T Z W N 0 a W 9 u M S 8 z M G l 0 Z X I z M G J l Z X M z M G Z v b 2 R 4 N T A v Q X V 0 b 1 J l b W 9 2 Z W R D b 2 x 1 b W 5 z M S 5 7 V G V z d C A 0 O S w 0 O H 0 m c X V v d D s s J n F 1 b 3 Q 7 U 2 V j d G l v b j E v M z B p d G V y M z B i Z W V z M z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G l 0 Z X I z M G J l Z X M z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z B i Z W V z M z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M w Y m V l c z M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M w Y m V l c z M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z B i Z W V z M z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M w Y m V l c z M w Z m 9 v Z H g 1 M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N T B i Z W V z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Q y N D I 4 Z T A t Y 2 E 3 Y y 0 0 Y z Y w L W J j O D Q t N T A 5 O T V m N j V h Y m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x M G l 0 Z X I 1 M G J l Z X M x M G Z v b 2 R 4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V U M T I 6 M j c 6 N T Y u M T c 5 N D U w N l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U Z X N 0 I D E m c X V v d D s s J n F 1 b 3 Q 7 V G V z d C A y J n F 1 b 3 Q 7 L C Z x d W 9 0 O 1 R l c 3 Q g M y Z x d W 9 0 O y w m c X V v d D t U Z X N 0 I D Q m c X V v d D s s J n F 1 b 3 Q 7 V G V z d C A 1 J n F 1 b 3 Q 7 L C Z x d W 9 0 O 1 R l c 3 Q g N i Z x d W 9 0 O y w m c X V v d D t U Z X N 0 I D c m c X V v d D s s J n F 1 b 3 Q 7 V G V z d C A 4 J n F 1 b 3 Q 7 L C Z x d W 9 0 O 1 R l c 3 Q g O S Z x d W 9 0 O y w m c X V v d D t U Z X N 0 I D E w J n F 1 b 3 Q 7 L C Z x d W 9 0 O 1 R l c 3 Q g M T E m c X V v d D s s J n F 1 b 3 Q 7 V G V z d C A x M i Z x d W 9 0 O y w m c X V v d D t U Z X N 0 I D E z J n F 1 b 3 Q 7 L C Z x d W 9 0 O 1 R l c 3 Q g M T Q m c X V v d D s s J n F 1 b 3 Q 7 V G V z d C A x N S Z x d W 9 0 O y w m c X V v d D t U Z X N 0 I D E 2 J n F 1 b 3 Q 7 L C Z x d W 9 0 O 1 R l c 3 Q g M T c m c X V v d D s s J n F 1 b 3 Q 7 V G V z d C A x O C Z x d W 9 0 O y w m c X V v d D t U Z X N 0 I D E 5 J n F 1 b 3 Q 7 L C Z x d W 9 0 O 1 R l c 3 Q g M j A m c X V v d D s s J n F 1 b 3 Q 7 V G V z d C A y M S Z x d W 9 0 O y w m c X V v d D t U Z X N 0 I D I y J n F 1 b 3 Q 7 L C Z x d W 9 0 O 1 R l c 3 Q g M j M m c X V v d D s s J n F 1 b 3 Q 7 V G V z d C A y N C Z x d W 9 0 O y w m c X V v d D t U Z X N 0 I D I 1 J n F 1 b 3 Q 7 L C Z x d W 9 0 O 1 R l c 3 Q g M j Y m c X V v d D s s J n F 1 b 3 Q 7 V G V z d C A y N y Z x d W 9 0 O y w m c X V v d D t U Z X N 0 I D I 4 J n F 1 b 3 Q 7 L C Z x d W 9 0 O 1 R l c 3 Q g M j k m c X V v d D s s J n F 1 b 3 Q 7 V G V z d C A z M C Z x d W 9 0 O y w m c X V v d D t U Z X N 0 I D M x J n F 1 b 3 Q 7 L C Z x d W 9 0 O 1 R l c 3 Q g M z I m c X V v d D s s J n F 1 b 3 Q 7 V G V z d C A z M y Z x d W 9 0 O y w m c X V v d D t U Z X N 0 I D M 0 J n F 1 b 3 Q 7 L C Z x d W 9 0 O 1 R l c 3 Q g M z U m c X V v d D s s J n F 1 b 3 Q 7 V G V z d C A z N i Z x d W 9 0 O y w m c X V v d D t U Z X N 0 I D M 3 J n F 1 b 3 Q 7 L C Z x d W 9 0 O 1 R l c 3 Q g M z g m c X V v d D s s J n F 1 b 3 Q 7 V G V z d C A z O S Z x d W 9 0 O y w m c X V v d D t U Z X N 0 I D Q w J n F 1 b 3 Q 7 L C Z x d W 9 0 O 1 R l c 3 Q g N D E m c X V v d D s s J n F 1 b 3 Q 7 V G V z d C A 0 M i Z x d W 9 0 O y w m c X V v d D t U Z X N 0 I D Q z J n F 1 b 3 Q 7 L C Z x d W 9 0 O 1 R l c 3 Q g N D Q m c X V v d D s s J n F 1 b 3 Q 7 V G V z d C A 0 N S Z x d W 9 0 O y w m c X V v d D t U Z X N 0 I D Q 2 J n F 1 b 3 Q 7 L C Z x d W 9 0 O 1 R l c 3 Q g N D c m c X V v d D s s J n F 1 b 3 Q 7 V G V z d C A 0 O C Z x d W 9 0 O y w m c X V v d D t U Z X N 0 I D Q 5 J n F 1 b 3 Q 7 L C Z x d W 9 0 O 1 R l c 3 Q g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p d G V y N T B i Z W V z M T B m b 2 9 k e D U w L 0 F 1 d G 9 S Z W 1 v d m V k Q 2 9 s d W 1 u c z E u e 1 R l c 3 Q g M S w w f S Z x d W 9 0 O y w m c X V v d D t T Z W N 0 a W 9 u M S 8 x M G l 0 Z X I 1 M G J l Z X M x M G Z v b 2 R 4 N T A v Q X V 0 b 1 J l b W 9 2 Z W R D b 2 x 1 b W 5 z M S 5 7 V G V z d C A y L D F 9 J n F 1 b 3 Q 7 L C Z x d W 9 0 O 1 N l Y 3 R p b 2 4 x L z E w a X R l c j U w Y m V l c z E w Z m 9 v Z H g 1 M C 9 B d X R v U m V t b 3 Z l Z E N v b H V t b n M x L n t U Z X N 0 I D M s M n 0 m c X V v d D s s J n F 1 b 3 Q 7 U 2 V j d G l v b j E v M T B p d G V y N T B i Z W V z M T B m b 2 9 k e D U w L 0 F 1 d G 9 S Z W 1 v d m V k Q 2 9 s d W 1 u c z E u e 1 R l c 3 Q g N C w z f S Z x d W 9 0 O y w m c X V v d D t T Z W N 0 a W 9 u M S 8 x M G l 0 Z X I 1 M G J l Z X M x M G Z v b 2 R 4 N T A v Q X V 0 b 1 J l b W 9 2 Z W R D b 2 x 1 b W 5 z M S 5 7 V G V z d C A 1 L D R 9 J n F 1 b 3 Q 7 L C Z x d W 9 0 O 1 N l Y 3 R p b 2 4 x L z E w a X R l c j U w Y m V l c z E w Z m 9 v Z H g 1 M C 9 B d X R v U m V t b 3 Z l Z E N v b H V t b n M x L n t U Z X N 0 I D Y s N X 0 m c X V v d D s s J n F 1 b 3 Q 7 U 2 V j d G l v b j E v M T B p d G V y N T B i Z W V z M T B m b 2 9 k e D U w L 0 F 1 d G 9 S Z W 1 v d m V k Q 2 9 s d W 1 u c z E u e 1 R l c 3 Q g N y w 2 f S Z x d W 9 0 O y w m c X V v d D t T Z W N 0 a W 9 u M S 8 x M G l 0 Z X I 1 M G J l Z X M x M G Z v b 2 R 4 N T A v Q X V 0 b 1 J l b W 9 2 Z W R D b 2 x 1 b W 5 z M S 5 7 V G V z d C A 4 L D d 9 J n F 1 b 3 Q 7 L C Z x d W 9 0 O 1 N l Y 3 R p b 2 4 x L z E w a X R l c j U w Y m V l c z E w Z m 9 v Z H g 1 M C 9 B d X R v U m V t b 3 Z l Z E N v b H V t b n M x L n t U Z X N 0 I D k s O H 0 m c X V v d D s s J n F 1 b 3 Q 7 U 2 V j d G l v b j E v M T B p d G V y N T B i Z W V z M T B m b 2 9 k e D U w L 0 F 1 d G 9 S Z W 1 v d m V k Q 2 9 s d W 1 u c z E u e 1 R l c 3 Q g M T A s O X 0 m c X V v d D s s J n F 1 b 3 Q 7 U 2 V j d G l v b j E v M T B p d G V y N T B i Z W V z M T B m b 2 9 k e D U w L 0 F 1 d G 9 S Z W 1 v d m V k Q 2 9 s d W 1 u c z E u e 1 R l c 3 Q g M T E s M T B 9 J n F 1 b 3 Q 7 L C Z x d W 9 0 O 1 N l Y 3 R p b 2 4 x L z E w a X R l c j U w Y m V l c z E w Z m 9 v Z H g 1 M C 9 B d X R v U m V t b 3 Z l Z E N v b H V t b n M x L n t U Z X N 0 I D E y L D E x f S Z x d W 9 0 O y w m c X V v d D t T Z W N 0 a W 9 u M S 8 x M G l 0 Z X I 1 M G J l Z X M x M G Z v b 2 R 4 N T A v Q X V 0 b 1 J l b W 9 2 Z W R D b 2 x 1 b W 5 z M S 5 7 V G V z d C A x M y w x M n 0 m c X V v d D s s J n F 1 b 3 Q 7 U 2 V j d G l v b j E v M T B p d G V y N T B i Z W V z M T B m b 2 9 k e D U w L 0 F 1 d G 9 S Z W 1 v d m V k Q 2 9 s d W 1 u c z E u e 1 R l c 3 Q g M T Q s M T N 9 J n F 1 b 3 Q 7 L C Z x d W 9 0 O 1 N l Y 3 R p b 2 4 x L z E w a X R l c j U w Y m V l c z E w Z m 9 v Z H g 1 M C 9 B d X R v U m V t b 3 Z l Z E N v b H V t b n M x L n t U Z X N 0 I D E 1 L D E 0 f S Z x d W 9 0 O y w m c X V v d D t T Z W N 0 a W 9 u M S 8 x M G l 0 Z X I 1 M G J l Z X M x M G Z v b 2 R 4 N T A v Q X V 0 b 1 J l b W 9 2 Z W R D b 2 x 1 b W 5 z M S 5 7 V G V z d C A x N i w x N X 0 m c X V v d D s s J n F 1 b 3 Q 7 U 2 V j d G l v b j E v M T B p d G V y N T B i Z W V z M T B m b 2 9 k e D U w L 0 F 1 d G 9 S Z W 1 v d m V k Q 2 9 s d W 1 u c z E u e 1 R l c 3 Q g M T c s M T Z 9 J n F 1 b 3 Q 7 L C Z x d W 9 0 O 1 N l Y 3 R p b 2 4 x L z E w a X R l c j U w Y m V l c z E w Z m 9 v Z H g 1 M C 9 B d X R v U m V t b 3 Z l Z E N v b H V t b n M x L n t U Z X N 0 I D E 4 L D E 3 f S Z x d W 9 0 O y w m c X V v d D t T Z W N 0 a W 9 u M S 8 x M G l 0 Z X I 1 M G J l Z X M x M G Z v b 2 R 4 N T A v Q X V 0 b 1 J l b W 9 2 Z W R D b 2 x 1 b W 5 z M S 5 7 V G V z d C A x O S w x O H 0 m c X V v d D s s J n F 1 b 3 Q 7 U 2 V j d G l v b j E v M T B p d G V y N T B i Z W V z M T B m b 2 9 k e D U w L 0 F 1 d G 9 S Z W 1 v d m V k Q 2 9 s d W 1 u c z E u e 1 R l c 3 Q g M j A s M T l 9 J n F 1 b 3 Q 7 L C Z x d W 9 0 O 1 N l Y 3 R p b 2 4 x L z E w a X R l c j U w Y m V l c z E w Z m 9 v Z H g 1 M C 9 B d X R v U m V t b 3 Z l Z E N v b H V t b n M x L n t U Z X N 0 I D I x L D I w f S Z x d W 9 0 O y w m c X V v d D t T Z W N 0 a W 9 u M S 8 x M G l 0 Z X I 1 M G J l Z X M x M G Z v b 2 R 4 N T A v Q X V 0 b 1 J l b W 9 2 Z W R D b 2 x 1 b W 5 z M S 5 7 V G V z d C A y M i w y M X 0 m c X V v d D s s J n F 1 b 3 Q 7 U 2 V j d G l v b j E v M T B p d G V y N T B i Z W V z M T B m b 2 9 k e D U w L 0 F 1 d G 9 S Z W 1 v d m V k Q 2 9 s d W 1 u c z E u e 1 R l c 3 Q g M j M s M j J 9 J n F 1 b 3 Q 7 L C Z x d W 9 0 O 1 N l Y 3 R p b 2 4 x L z E w a X R l c j U w Y m V l c z E w Z m 9 v Z H g 1 M C 9 B d X R v U m V t b 3 Z l Z E N v b H V t b n M x L n t U Z X N 0 I D I 0 L D I z f S Z x d W 9 0 O y w m c X V v d D t T Z W N 0 a W 9 u M S 8 x M G l 0 Z X I 1 M G J l Z X M x M G Z v b 2 R 4 N T A v Q X V 0 b 1 J l b W 9 2 Z W R D b 2 x 1 b W 5 z M S 5 7 V G V z d C A y N S w y N H 0 m c X V v d D s s J n F 1 b 3 Q 7 U 2 V j d G l v b j E v M T B p d G V y N T B i Z W V z M T B m b 2 9 k e D U w L 0 F 1 d G 9 S Z W 1 v d m V k Q 2 9 s d W 1 u c z E u e 1 R l c 3 Q g M j Y s M j V 9 J n F 1 b 3 Q 7 L C Z x d W 9 0 O 1 N l Y 3 R p b 2 4 x L z E w a X R l c j U w Y m V l c z E w Z m 9 v Z H g 1 M C 9 B d X R v U m V t b 3 Z l Z E N v b H V t b n M x L n t U Z X N 0 I D I 3 L D I 2 f S Z x d W 9 0 O y w m c X V v d D t T Z W N 0 a W 9 u M S 8 x M G l 0 Z X I 1 M G J l Z X M x M G Z v b 2 R 4 N T A v Q X V 0 b 1 J l b W 9 2 Z W R D b 2 x 1 b W 5 z M S 5 7 V G V z d C A y O C w y N 3 0 m c X V v d D s s J n F 1 b 3 Q 7 U 2 V j d G l v b j E v M T B p d G V y N T B i Z W V z M T B m b 2 9 k e D U w L 0 F 1 d G 9 S Z W 1 v d m V k Q 2 9 s d W 1 u c z E u e 1 R l c 3 Q g M j k s M j h 9 J n F 1 b 3 Q 7 L C Z x d W 9 0 O 1 N l Y 3 R p b 2 4 x L z E w a X R l c j U w Y m V l c z E w Z m 9 v Z H g 1 M C 9 B d X R v U m V t b 3 Z l Z E N v b H V t b n M x L n t U Z X N 0 I D M w L D I 5 f S Z x d W 9 0 O y w m c X V v d D t T Z W N 0 a W 9 u M S 8 x M G l 0 Z X I 1 M G J l Z X M x M G Z v b 2 R 4 N T A v Q X V 0 b 1 J l b W 9 2 Z W R D b 2 x 1 b W 5 z M S 5 7 V G V z d C A z M S w z M H 0 m c X V v d D s s J n F 1 b 3 Q 7 U 2 V j d G l v b j E v M T B p d G V y N T B i Z W V z M T B m b 2 9 k e D U w L 0 F 1 d G 9 S Z W 1 v d m V k Q 2 9 s d W 1 u c z E u e 1 R l c 3 Q g M z I s M z F 9 J n F 1 b 3 Q 7 L C Z x d W 9 0 O 1 N l Y 3 R p b 2 4 x L z E w a X R l c j U w Y m V l c z E w Z m 9 v Z H g 1 M C 9 B d X R v U m V t b 3 Z l Z E N v b H V t b n M x L n t U Z X N 0 I D M z L D M y f S Z x d W 9 0 O y w m c X V v d D t T Z W N 0 a W 9 u M S 8 x M G l 0 Z X I 1 M G J l Z X M x M G Z v b 2 R 4 N T A v Q X V 0 b 1 J l b W 9 2 Z W R D b 2 x 1 b W 5 z M S 5 7 V G V z d C A z N C w z M 3 0 m c X V v d D s s J n F 1 b 3 Q 7 U 2 V j d G l v b j E v M T B p d G V y N T B i Z W V z M T B m b 2 9 k e D U w L 0 F 1 d G 9 S Z W 1 v d m V k Q 2 9 s d W 1 u c z E u e 1 R l c 3 Q g M z U s M z R 9 J n F 1 b 3 Q 7 L C Z x d W 9 0 O 1 N l Y 3 R p b 2 4 x L z E w a X R l c j U w Y m V l c z E w Z m 9 v Z H g 1 M C 9 B d X R v U m V t b 3 Z l Z E N v b H V t b n M x L n t U Z X N 0 I D M 2 L D M 1 f S Z x d W 9 0 O y w m c X V v d D t T Z W N 0 a W 9 u M S 8 x M G l 0 Z X I 1 M G J l Z X M x M G Z v b 2 R 4 N T A v Q X V 0 b 1 J l b W 9 2 Z W R D b 2 x 1 b W 5 z M S 5 7 V G V z d C A z N y w z N n 0 m c X V v d D s s J n F 1 b 3 Q 7 U 2 V j d G l v b j E v M T B p d G V y N T B i Z W V z M T B m b 2 9 k e D U w L 0 F 1 d G 9 S Z W 1 v d m V k Q 2 9 s d W 1 u c z E u e 1 R l c 3 Q g M z g s M z d 9 J n F 1 b 3 Q 7 L C Z x d W 9 0 O 1 N l Y 3 R p b 2 4 x L z E w a X R l c j U w Y m V l c z E w Z m 9 v Z H g 1 M C 9 B d X R v U m V t b 3 Z l Z E N v b H V t b n M x L n t U Z X N 0 I D M 5 L D M 4 f S Z x d W 9 0 O y w m c X V v d D t T Z W N 0 a W 9 u M S 8 x M G l 0 Z X I 1 M G J l Z X M x M G Z v b 2 R 4 N T A v Q X V 0 b 1 J l b W 9 2 Z W R D b 2 x 1 b W 5 z M S 5 7 V G V z d C A 0 M C w z O X 0 m c X V v d D s s J n F 1 b 3 Q 7 U 2 V j d G l v b j E v M T B p d G V y N T B i Z W V z M T B m b 2 9 k e D U w L 0 F 1 d G 9 S Z W 1 v d m V k Q 2 9 s d W 1 u c z E u e 1 R l c 3 Q g N D E s N D B 9 J n F 1 b 3 Q 7 L C Z x d W 9 0 O 1 N l Y 3 R p b 2 4 x L z E w a X R l c j U w Y m V l c z E w Z m 9 v Z H g 1 M C 9 B d X R v U m V t b 3 Z l Z E N v b H V t b n M x L n t U Z X N 0 I D Q y L D Q x f S Z x d W 9 0 O y w m c X V v d D t T Z W N 0 a W 9 u M S 8 x M G l 0 Z X I 1 M G J l Z X M x M G Z v b 2 R 4 N T A v Q X V 0 b 1 J l b W 9 2 Z W R D b 2 x 1 b W 5 z M S 5 7 V G V z d C A 0 M y w 0 M n 0 m c X V v d D s s J n F 1 b 3 Q 7 U 2 V j d G l v b j E v M T B p d G V y N T B i Z W V z M T B m b 2 9 k e D U w L 0 F 1 d G 9 S Z W 1 v d m V k Q 2 9 s d W 1 u c z E u e 1 R l c 3 Q g N D Q s N D N 9 J n F 1 b 3 Q 7 L C Z x d W 9 0 O 1 N l Y 3 R p b 2 4 x L z E w a X R l c j U w Y m V l c z E w Z m 9 v Z H g 1 M C 9 B d X R v U m V t b 3 Z l Z E N v b H V t b n M x L n t U Z X N 0 I D Q 1 L D Q 0 f S Z x d W 9 0 O y w m c X V v d D t T Z W N 0 a W 9 u M S 8 x M G l 0 Z X I 1 M G J l Z X M x M G Z v b 2 R 4 N T A v Q X V 0 b 1 J l b W 9 2 Z W R D b 2 x 1 b W 5 z M S 5 7 V G V z d C A 0 N i w 0 N X 0 m c X V v d D s s J n F 1 b 3 Q 7 U 2 V j d G l v b j E v M T B p d G V y N T B i Z W V z M T B m b 2 9 k e D U w L 0 F 1 d G 9 S Z W 1 v d m V k Q 2 9 s d W 1 u c z E u e 1 R l c 3 Q g N D c s N D Z 9 J n F 1 b 3 Q 7 L C Z x d W 9 0 O 1 N l Y 3 R p b 2 4 x L z E w a X R l c j U w Y m V l c z E w Z m 9 v Z H g 1 M C 9 B d X R v U m V t b 3 Z l Z E N v b H V t b n M x L n t U Z X N 0 I D Q 4 L D Q 3 f S Z x d W 9 0 O y w m c X V v d D t T Z W N 0 a W 9 u M S 8 x M G l 0 Z X I 1 M G J l Z X M x M G Z v b 2 R 4 N T A v Q X V 0 b 1 J l b W 9 2 Z W R D b 2 x 1 b W 5 z M S 5 7 V G V z d C A 0 O S w 0 O H 0 m c X V v d D s s J n F 1 b 3 Q 7 U 2 V j d G l v b j E v M T B p d G V y N T B i Z W V z M T B m b 2 9 k e D U w L 0 F 1 d G 9 S Z W 1 v d m V k Q 2 9 s d W 1 u c z E u e 1 R l c 3 Q g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x M G l 0 Z X I 1 M G J l Z X M x M G Z v b 2 R 4 N T A v Q X V 0 b 1 J l b W 9 2 Z W R D b 2 x 1 b W 5 z M S 5 7 V G V z d C A x L D B 9 J n F 1 b 3 Q 7 L C Z x d W 9 0 O 1 N l Y 3 R p b 2 4 x L z E w a X R l c j U w Y m V l c z E w Z m 9 v Z H g 1 M C 9 B d X R v U m V t b 3 Z l Z E N v b H V t b n M x L n t U Z X N 0 I D I s M X 0 m c X V v d D s s J n F 1 b 3 Q 7 U 2 V j d G l v b j E v M T B p d G V y N T B i Z W V z M T B m b 2 9 k e D U w L 0 F 1 d G 9 S Z W 1 v d m V k Q 2 9 s d W 1 u c z E u e 1 R l c 3 Q g M y w y f S Z x d W 9 0 O y w m c X V v d D t T Z W N 0 a W 9 u M S 8 x M G l 0 Z X I 1 M G J l Z X M x M G Z v b 2 R 4 N T A v Q X V 0 b 1 J l b W 9 2 Z W R D b 2 x 1 b W 5 z M S 5 7 V G V z d C A 0 L D N 9 J n F 1 b 3 Q 7 L C Z x d W 9 0 O 1 N l Y 3 R p b 2 4 x L z E w a X R l c j U w Y m V l c z E w Z m 9 v Z H g 1 M C 9 B d X R v U m V t b 3 Z l Z E N v b H V t b n M x L n t U Z X N 0 I D U s N H 0 m c X V v d D s s J n F 1 b 3 Q 7 U 2 V j d G l v b j E v M T B p d G V y N T B i Z W V z M T B m b 2 9 k e D U w L 0 F 1 d G 9 S Z W 1 v d m V k Q 2 9 s d W 1 u c z E u e 1 R l c 3 Q g N i w 1 f S Z x d W 9 0 O y w m c X V v d D t T Z W N 0 a W 9 u M S 8 x M G l 0 Z X I 1 M G J l Z X M x M G Z v b 2 R 4 N T A v Q X V 0 b 1 J l b W 9 2 Z W R D b 2 x 1 b W 5 z M S 5 7 V G V z d C A 3 L D Z 9 J n F 1 b 3 Q 7 L C Z x d W 9 0 O 1 N l Y 3 R p b 2 4 x L z E w a X R l c j U w Y m V l c z E w Z m 9 v Z H g 1 M C 9 B d X R v U m V t b 3 Z l Z E N v b H V t b n M x L n t U Z X N 0 I D g s N 3 0 m c X V v d D s s J n F 1 b 3 Q 7 U 2 V j d G l v b j E v M T B p d G V y N T B i Z W V z M T B m b 2 9 k e D U w L 0 F 1 d G 9 S Z W 1 v d m V k Q 2 9 s d W 1 u c z E u e 1 R l c 3 Q g O S w 4 f S Z x d W 9 0 O y w m c X V v d D t T Z W N 0 a W 9 u M S 8 x M G l 0 Z X I 1 M G J l Z X M x M G Z v b 2 R 4 N T A v Q X V 0 b 1 J l b W 9 2 Z W R D b 2 x 1 b W 5 z M S 5 7 V G V z d C A x M C w 5 f S Z x d W 9 0 O y w m c X V v d D t T Z W N 0 a W 9 u M S 8 x M G l 0 Z X I 1 M G J l Z X M x M G Z v b 2 R 4 N T A v Q X V 0 b 1 J l b W 9 2 Z W R D b 2 x 1 b W 5 z M S 5 7 V G V z d C A x M S w x M H 0 m c X V v d D s s J n F 1 b 3 Q 7 U 2 V j d G l v b j E v M T B p d G V y N T B i Z W V z M T B m b 2 9 k e D U w L 0 F 1 d G 9 S Z W 1 v d m V k Q 2 9 s d W 1 u c z E u e 1 R l c 3 Q g M T I s M T F 9 J n F 1 b 3 Q 7 L C Z x d W 9 0 O 1 N l Y 3 R p b 2 4 x L z E w a X R l c j U w Y m V l c z E w Z m 9 v Z H g 1 M C 9 B d X R v U m V t b 3 Z l Z E N v b H V t b n M x L n t U Z X N 0 I D E z L D E y f S Z x d W 9 0 O y w m c X V v d D t T Z W N 0 a W 9 u M S 8 x M G l 0 Z X I 1 M G J l Z X M x M G Z v b 2 R 4 N T A v Q X V 0 b 1 J l b W 9 2 Z W R D b 2 x 1 b W 5 z M S 5 7 V G V z d C A x N C w x M 3 0 m c X V v d D s s J n F 1 b 3 Q 7 U 2 V j d G l v b j E v M T B p d G V y N T B i Z W V z M T B m b 2 9 k e D U w L 0 F 1 d G 9 S Z W 1 v d m V k Q 2 9 s d W 1 u c z E u e 1 R l c 3 Q g M T U s M T R 9 J n F 1 b 3 Q 7 L C Z x d W 9 0 O 1 N l Y 3 R p b 2 4 x L z E w a X R l c j U w Y m V l c z E w Z m 9 v Z H g 1 M C 9 B d X R v U m V t b 3 Z l Z E N v b H V t b n M x L n t U Z X N 0 I D E 2 L D E 1 f S Z x d W 9 0 O y w m c X V v d D t T Z W N 0 a W 9 u M S 8 x M G l 0 Z X I 1 M G J l Z X M x M G Z v b 2 R 4 N T A v Q X V 0 b 1 J l b W 9 2 Z W R D b 2 x 1 b W 5 z M S 5 7 V G V z d C A x N y w x N n 0 m c X V v d D s s J n F 1 b 3 Q 7 U 2 V j d G l v b j E v M T B p d G V y N T B i Z W V z M T B m b 2 9 k e D U w L 0 F 1 d G 9 S Z W 1 v d m V k Q 2 9 s d W 1 u c z E u e 1 R l c 3 Q g M T g s M T d 9 J n F 1 b 3 Q 7 L C Z x d W 9 0 O 1 N l Y 3 R p b 2 4 x L z E w a X R l c j U w Y m V l c z E w Z m 9 v Z H g 1 M C 9 B d X R v U m V t b 3 Z l Z E N v b H V t b n M x L n t U Z X N 0 I D E 5 L D E 4 f S Z x d W 9 0 O y w m c X V v d D t T Z W N 0 a W 9 u M S 8 x M G l 0 Z X I 1 M G J l Z X M x M G Z v b 2 R 4 N T A v Q X V 0 b 1 J l b W 9 2 Z W R D b 2 x 1 b W 5 z M S 5 7 V G V z d C A y M C w x O X 0 m c X V v d D s s J n F 1 b 3 Q 7 U 2 V j d G l v b j E v M T B p d G V y N T B i Z W V z M T B m b 2 9 k e D U w L 0 F 1 d G 9 S Z W 1 v d m V k Q 2 9 s d W 1 u c z E u e 1 R l c 3 Q g M j E s M j B 9 J n F 1 b 3 Q 7 L C Z x d W 9 0 O 1 N l Y 3 R p b 2 4 x L z E w a X R l c j U w Y m V l c z E w Z m 9 v Z H g 1 M C 9 B d X R v U m V t b 3 Z l Z E N v b H V t b n M x L n t U Z X N 0 I D I y L D I x f S Z x d W 9 0 O y w m c X V v d D t T Z W N 0 a W 9 u M S 8 x M G l 0 Z X I 1 M G J l Z X M x M G Z v b 2 R 4 N T A v Q X V 0 b 1 J l b W 9 2 Z W R D b 2 x 1 b W 5 z M S 5 7 V G V z d C A y M y w y M n 0 m c X V v d D s s J n F 1 b 3 Q 7 U 2 V j d G l v b j E v M T B p d G V y N T B i Z W V z M T B m b 2 9 k e D U w L 0 F 1 d G 9 S Z W 1 v d m V k Q 2 9 s d W 1 u c z E u e 1 R l c 3 Q g M j Q s M j N 9 J n F 1 b 3 Q 7 L C Z x d W 9 0 O 1 N l Y 3 R p b 2 4 x L z E w a X R l c j U w Y m V l c z E w Z m 9 v Z H g 1 M C 9 B d X R v U m V t b 3 Z l Z E N v b H V t b n M x L n t U Z X N 0 I D I 1 L D I 0 f S Z x d W 9 0 O y w m c X V v d D t T Z W N 0 a W 9 u M S 8 x M G l 0 Z X I 1 M G J l Z X M x M G Z v b 2 R 4 N T A v Q X V 0 b 1 J l b W 9 2 Z W R D b 2 x 1 b W 5 z M S 5 7 V G V z d C A y N i w y N X 0 m c X V v d D s s J n F 1 b 3 Q 7 U 2 V j d G l v b j E v M T B p d G V y N T B i Z W V z M T B m b 2 9 k e D U w L 0 F 1 d G 9 S Z W 1 v d m V k Q 2 9 s d W 1 u c z E u e 1 R l c 3 Q g M j c s M j Z 9 J n F 1 b 3 Q 7 L C Z x d W 9 0 O 1 N l Y 3 R p b 2 4 x L z E w a X R l c j U w Y m V l c z E w Z m 9 v Z H g 1 M C 9 B d X R v U m V t b 3 Z l Z E N v b H V t b n M x L n t U Z X N 0 I D I 4 L D I 3 f S Z x d W 9 0 O y w m c X V v d D t T Z W N 0 a W 9 u M S 8 x M G l 0 Z X I 1 M G J l Z X M x M G Z v b 2 R 4 N T A v Q X V 0 b 1 J l b W 9 2 Z W R D b 2 x 1 b W 5 z M S 5 7 V G V z d C A y O S w y O H 0 m c X V v d D s s J n F 1 b 3 Q 7 U 2 V j d G l v b j E v M T B p d G V y N T B i Z W V z M T B m b 2 9 k e D U w L 0 F 1 d G 9 S Z W 1 v d m V k Q 2 9 s d W 1 u c z E u e 1 R l c 3 Q g M z A s M j l 9 J n F 1 b 3 Q 7 L C Z x d W 9 0 O 1 N l Y 3 R p b 2 4 x L z E w a X R l c j U w Y m V l c z E w Z m 9 v Z H g 1 M C 9 B d X R v U m V t b 3 Z l Z E N v b H V t b n M x L n t U Z X N 0 I D M x L D M w f S Z x d W 9 0 O y w m c X V v d D t T Z W N 0 a W 9 u M S 8 x M G l 0 Z X I 1 M G J l Z X M x M G Z v b 2 R 4 N T A v Q X V 0 b 1 J l b W 9 2 Z W R D b 2 x 1 b W 5 z M S 5 7 V G V z d C A z M i w z M X 0 m c X V v d D s s J n F 1 b 3 Q 7 U 2 V j d G l v b j E v M T B p d G V y N T B i Z W V z M T B m b 2 9 k e D U w L 0 F 1 d G 9 S Z W 1 v d m V k Q 2 9 s d W 1 u c z E u e 1 R l c 3 Q g M z M s M z J 9 J n F 1 b 3 Q 7 L C Z x d W 9 0 O 1 N l Y 3 R p b 2 4 x L z E w a X R l c j U w Y m V l c z E w Z m 9 v Z H g 1 M C 9 B d X R v U m V t b 3 Z l Z E N v b H V t b n M x L n t U Z X N 0 I D M 0 L D M z f S Z x d W 9 0 O y w m c X V v d D t T Z W N 0 a W 9 u M S 8 x M G l 0 Z X I 1 M G J l Z X M x M G Z v b 2 R 4 N T A v Q X V 0 b 1 J l b W 9 2 Z W R D b 2 x 1 b W 5 z M S 5 7 V G V z d C A z N S w z N H 0 m c X V v d D s s J n F 1 b 3 Q 7 U 2 V j d G l v b j E v M T B p d G V y N T B i Z W V z M T B m b 2 9 k e D U w L 0 F 1 d G 9 S Z W 1 v d m V k Q 2 9 s d W 1 u c z E u e 1 R l c 3 Q g M z Y s M z V 9 J n F 1 b 3 Q 7 L C Z x d W 9 0 O 1 N l Y 3 R p b 2 4 x L z E w a X R l c j U w Y m V l c z E w Z m 9 v Z H g 1 M C 9 B d X R v U m V t b 3 Z l Z E N v b H V t b n M x L n t U Z X N 0 I D M 3 L D M 2 f S Z x d W 9 0 O y w m c X V v d D t T Z W N 0 a W 9 u M S 8 x M G l 0 Z X I 1 M G J l Z X M x M G Z v b 2 R 4 N T A v Q X V 0 b 1 J l b W 9 2 Z W R D b 2 x 1 b W 5 z M S 5 7 V G V z d C A z O C w z N 3 0 m c X V v d D s s J n F 1 b 3 Q 7 U 2 V j d G l v b j E v M T B p d G V y N T B i Z W V z M T B m b 2 9 k e D U w L 0 F 1 d G 9 S Z W 1 v d m V k Q 2 9 s d W 1 u c z E u e 1 R l c 3 Q g M z k s M z h 9 J n F 1 b 3 Q 7 L C Z x d W 9 0 O 1 N l Y 3 R p b 2 4 x L z E w a X R l c j U w Y m V l c z E w Z m 9 v Z H g 1 M C 9 B d X R v U m V t b 3 Z l Z E N v b H V t b n M x L n t U Z X N 0 I D Q w L D M 5 f S Z x d W 9 0 O y w m c X V v d D t T Z W N 0 a W 9 u M S 8 x M G l 0 Z X I 1 M G J l Z X M x M G Z v b 2 R 4 N T A v Q X V 0 b 1 J l b W 9 2 Z W R D b 2 x 1 b W 5 z M S 5 7 V G V z d C A 0 M S w 0 M H 0 m c X V v d D s s J n F 1 b 3 Q 7 U 2 V j d G l v b j E v M T B p d G V y N T B i Z W V z M T B m b 2 9 k e D U w L 0 F 1 d G 9 S Z W 1 v d m V k Q 2 9 s d W 1 u c z E u e 1 R l c 3 Q g N D I s N D F 9 J n F 1 b 3 Q 7 L C Z x d W 9 0 O 1 N l Y 3 R p b 2 4 x L z E w a X R l c j U w Y m V l c z E w Z m 9 v Z H g 1 M C 9 B d X R v U m V t b 3 Z l Z E N v b H V t b n M x L n t U Z X N 0 I D Q z L D Q y f S Z x d W 9 0 O y w m c X V v d D t T Z W N 0 a W 9 u M S 8 x M G l 0 Z X I 1 M G J l Z X M x M G Z v b 2 R 4 N T A v Q X V 0 b 1 J l b W 9 2 Z W R D b 2 x 1 b W 5 z M S 5 7 V G V z d C A 0 N C w 0 M 3 0 m c X V v d D s s J n F 1 b 3 Q 7 U 2 V j d G l v b j E v M T B p d G V y N T B i Z W V z M T B m b 2 9 k e D U w L 0 F 1 d G 9 S Z W 1 v d m V k Q 2 9 s d W 1 u c z E u e 1 R l c 3 Q g N D U s N D R 9 J n F 1 b 3 Q 7 L C Z x d W 9 0 O 1 N l Y 3 R p b 2 4 x L z E w a X R l c j U w Y m V l c z E w Z m 9 v Z H g 1 M C 9 B d X R v U m V t b 3 Z l Z E N v b H V t b n M x L n t U Z X N 0 I D Q 2 L D Q 1 f S Z x d W 9 0 O y w m c X V v d D t T Z W N 0 a W 9 u M S 8 x M G l 0 Z X I 1 M G J l Z X M x M G Z v b 2 R 4 N T A v Q X V 0 b 1 J l b W 9 2 Z W R D b 2 x 1 b W 5 z M S 5 7 V G V z d C A 0 N y w 0 N n 0 m c X V v d D s s J n F 1 b 3 Q 7 U 2 V j d G l v b j E v M T B p d G V y N T B i Z W V z M T B m b 2 9 k e D U w L 0 F 1 d G 9 S Z W 1 v d m V k Q 2 9 s d W 1 u c z E u e 1 R l c 3 Q g N D g s N D d 9 J n F 1 b 3 Q 7 L C Z x d W 9 0 O 1 N l Y 3 R p b 2 4 x L z E w a X R l c j U w Y m V l c z E w Z m 9 v Z H g 1 M C 9 B d X R v U m V t b 3 Z l Z E N v b H V t b n M x L n t U Z X N 0 I D Q 5 L D Q 4 f S Z x d W 9 0 O y w m c X V v d D t T Z W N 0 a W 9 u M S 8 x M G l 0 Z X I 1 M G J l Z X M x M G Z v b 2 R 4 N T A v Q X V 0 b 1 J l b W 9 2 Z W R D b 2 x 1 b W 5 z M S 5 7 V G V z d C A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a X R l c j U w Y m V l c z E w Z m 9 v Z H g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1 M G J l Z X M x M G Z v b 2 R 4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N T B i Z W V z M T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U w Y m V l c z E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U w Y m V l c z E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T B i Z W V z M z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I x M z I 1 M m I t Y j A 2 M i 0 0 Z W R l L T k 3 N j I t Z j M 0 Y m U 3 M z g 2 N T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x M G l 0 Z X I x M G J l Z X M z M G Z v b 2 R 4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V U M T I 6 N D A 6 N D I u O D M 3 O D M 5 M l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U Z X N 0 I D E m c X V v d D s s J n F 1 b 3 Q 7 V G V z d C A y J n F 1 b 3 Q 7 L C Z x d W 9 0 O 1 R l c 3 Q g M y Z x d W 9 0 O y w m c X V v d D t U Z X N 0 I D Q m c X V v d D s s J n F 1 b 3 Q 7 V G V z d C A 1 J n F 1 b 3 Q 7 L C Z x d W 9 0 O 1 R l c 3 Q g N i Z x d W 9 0 O y w m c X V v d D t U Z X N 0 I D c m c X V v d D s s J n F 1 b 3 Q 7 V G V z d C A 4 J n F 1 b 3 Q 7 L C Z x d W 9 0 O 1 R l c 3 Q g O S Z x d W 9 0 O y w m c X V v d D t U Z X N 0 I D E w J n F 1 b 3 Q 7 L C Z x d W 9 0 O 1 R l c 3 Q g M T E m c X V v d D s s J n F 1 b 3 Q 7 V G V z d C A x M i Z x d W 9 0 O y w m c X V v d D t U Z X N 0 I D E z J n F 1 b 3 Q 7 L C Z x d W 9 0 O 1 R l c 3 Q g M T Q m c X V v d D s s J n F 1 b 3 Q 7 V G V z d C A x N S Z x d W 9 0 O y w m c X V v d D t U Z X N 0 I D E 2 J n F 1 b 3 Q 7 L C Z x d W 9 0 O 1 R l c 3 Q g M T c m c X V v d D s s J n F 1 b 3 Q 7 V G V z d C A x O C Z x d W 9 0 O y w m c X V v d D t U Z X N 0 I D E 5 J n F 1 b 3 Q 7 L C Z x d W 9 0 O 1 R l c 3 Q g M j A m c X V v d D s s J n F 1 b 3 Q 7 V G V z d C A y M S Z x d W 9 0 O y w m c X V v d D t U Z X N 0 I D I y J n F 1 b 3 Q 7 L C Z x d W 9 0 O 1 R l c 3 Q g M j M m c X V v d D s s J n F 1 b 3 Q 7 V G V z d C A y N C Z x d W 9 0 O y w m c X V v d D t U Z X N 0 I D I 1 J n F 1 b 3 Q 7 L C Z x d W 9 0 O 1 R l c 3 Q g M j Y m c X V v d D s s J n F 1 b 3 Q 7 V G V z d C A y N y Z x d W 9 0 O y w m c X V v d D t U Z X N 0 I D I 4 J n F 1 b 3 Q 7 L C Z x d W 9 0 O 1 R l c 3 Q g M j k m c X V v d D s s J n F 1 b 3 Q 7 V G V z d C A z M C Z x d W 9 0 O y w m c X V v d D t U Z X N 0 I D M x J n F 1 b 3 Q 7 L C Z x d W 9 0 O 1 R l c 3 Q g M z I m c X V v d D s s J n F 1 b 3 Q 7 V G V z d C A z M y Z x d W 9 0 O y w m c X V v d D t U Z X N 0 I D M 0 J n F 1 b 3 Q 7 L C Z x d W 9 0 O 1 R l c 3 Q g M z U m c X V v d D s s J n F 1 b 3 Q 7 V G V z d C A z N i Z x d W 9 0 O y w m c X V v d D t U Z X N 0 I D M 3 J n F 1 b 3 Q 7 L C Z x d W 9 0 O 1 R l c 3 Q g M z g m c X V v d D s s J n F 1 b 3 Q 7 V G V z d C A z O S Z x d W 9 0 O y w m c X V v d D t U Z X N 0 I D Q w J n F 1 b 3 Q 7 L C Z x d W 9 0 O 1 R l c 3 Q g N D E m c X V v d D s s J n F 1 b 3 Q 7 V G V z d C A 0 M i Z x d W 9 0 O y w m c X V v d D t U Z X N 0 I D Q z J n F 1 b 3 Q 7 L C Z x d W 9 0 O 1 R l c 3 Q g N D Q m c X V v d D s s J n F 1 b 3 Q 7 V G V z d C A 0 N S Z x d W 9 0 O y w m c X V v d D t U Z X N 0 I D Q 2 J n F 1 b 3 Q 7 L C Z x d W 9 0 O 1 R l c 3 Q g N D c m c X V v d D s s J n F 1 b 3 Q 7 V G V z d C A 0 O C Z x d W 9 0 O y w m c X V v d D t U Z X N 0 I D Q 5 J n F 1 b 3 Q 7 L C Z x d W 9 0 O 1 R l c 3 Q g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p d G V y M T B i Z W V z M z B m b 2 9 k e D U w L 0 F 1 d G 9 S Z W 1 v d m V k Q 2 9 s d W 1 u c z E u e 1 R l c 3 Q g M S w w f S Z x d W 9 0 O y w m c X V v d D t T Z W N 0 a W 9 u M S 8 x M G l 0 Z X I x M G J l Z X M z M G Z v b 2 R 4 N T A v Q X V 0 b 1 J l b W 9 2 Z W R D b 2 x 1 b W 5 z M S 5 7 V G V z d C A y L D F 9 J n F 1 b 3 Q 7 L C Z x d W 9 0 O 1 N l Y 3 R p b 2 4 x L z E w a X R l c j E w Y m V l c z M w Z m 9 v Z H g 1 M C 9 B d X R v U m V t b 3 Z l Z E N v b H V t b n M x L n t U Z X N 0 I D M s M n 0 m c X V v d D s s J n F 1 b 3 Q 7 U 2 V j d G l v b j E v M T B p d G V y M T B i Z W V z M z B m b 2 9 k e D U w L 0 F 1 d G 9 S Z W 1 v d m V k Q 2 9 s d W 1 u c z E u e 1 R l c 3 Q g N C w z f S Z x d W 9 0 O y w m c X V v d D t T Z W N 0 a W 9 u M S 8 x M G l 0 Z X I x M G J l Z X M z M G Z v b 2 R 4 N T A v Q X V 0 b 1 J l b W 9 2 Z W R D b 2 x 1 b W 5 z M S 5 7 V G V z d C A 1 L D R 9 J n F 1 b 3 Q 7 L C Z x d W 9 0 O 1 N l Y 3 R p b 2 4 x L z E w a X R l c j E w Y m V l c z M w Z m 9 v Z H g 1 M C 9 B d X R v U m V t b 3 Z l Z E N v b H V t b n M x L n t U Z X N 0 I D Y s N X 0 m c X V v d D s s J n F 1 b 3 Q 7 U 2 V j d G l v b j E v M T B p d G V y M T B i Z W V z M z B m b 2 9 k e D U w L 0 F 1 d G 9 S Z W 1 v d m V k Q 2 9 s d W 1 u c z E u e 1 R l c 3 Q g N y w 2 f S Z x d W 9 0 O y w m c X V v d D t T Z W N 0 a W 9 u M S 8 x M G l 0 Z X I x M G J l Z X M z M G Z v b 2 R 4 N T A v Q X V 0 b 1 J l b W 9 2 Z W R D b 2 x 1 b W 5 z M S 5 7 V G V z d C A 4 L D d 9 J n F 1 b 3 Q 7 L C Z x d W 9 0 O 1 N l Y 3 R p b 2 4 x L z E w a X R l c j E w Y m V l c z M w Z m 9 v Z H g 1 M C 9 B d X R v U m V t b 3 Z l Z E N v b H V t b n M x L n t U Z X N 0 I D k s O H 0 m c X V v d D s s J n F 1 b 3 Q 7 U 2 V j d G l v b j E v M T B p d G V y M T B i Z W V z M z B m b 2 9 k e D U w L 0 F 1 d G 9 S Z W 1 v d m V k Q 2 9 s d W 1 u c z E u e 1 R l c 3 Q g M T A s O X 0 m c X V v d D s s J n F 1 b 3 Q 7 U 2 V j d G l v b j E v M T B p d G V y M T B i Z W V z M z B m b 2 9 k e D U w L 0 F 1 d G 9 S Z W 1 v d m V k Q 2 9 s d W 1 u c z E u e 1 R l c 3 Q g M T E s M T B 9 J n F 1 b 3 Q 7 L C Z x d W 9 0 O 1 N l Y 3 R p b 2 4 x L z E w a X R l c j E w Y m V l c z M w Z m 9 v Z H g 1 M C 9 B d X R v U m V t b 3 Z l Z E N v b H V t b n M x L n t U Z X N 0 I D E y L D E x f S Z x d W 9 0 O y w m c X V v d D t T Z W N 0 a W 9 u M S 8 x M G l 0 Z X I x M G J l Z X M z M G Z v b 2 R 4 N T A v Q X V 0 b 1 J l b W 9 2 Z W R D b 2 x 1 b W 5 z M S 5 7 V G V z d C A x M y w x M n 0 m c X V v d D s s J n F 1 b 3 Q 7 U 2 V j d G l v b j E v M T B p d G V y M T B i Z W V z M z B m b 2 9 k e D U w L 0 F 1 d G 9 S Z W 1 v d m V k Q 2 9 s d W 1 u c z E u e 1 R l c 3 Q g M T Q s M T N 9 J n F 1 b 3 Q 7 L C Z x d W 9 0 O 1 N l Y 3 R p b 2 4 x L z E w a X R l c j E w Y m V l c z M w Z m 9 v Z H g 1 M C 9 B d X R v U m V t b 3 Z l Z E N v b H V t b n M x L n t U Z X N 0 I D E 1 L D E 0 f S Z x d W 9 0 O y w m c X V v d D t T Z W N 0 a W 9 u M S 8 x M G l 0 Z X I x M G J l Z X M z M G Z v b 2 R 4 N T A v Q X V 0 b 1 J l b W 9 2 Z W R D b 2 x 1 b W 5 z M S 5 7 V G V z d C A x N i w x N X 0 m c X V v d D s s J n F 1 b 3 Q 7 U 2 V j d G l v b j E v M T B p d G V y M T B i Z W V z M z B m b 2 9 k e D U w L 0 F 1 d G 9 S Z W 1 v d m V k Q 2 9 s d W 1 u c z E u e 1 R l c 3 Q g M T c s M T Z 9 J n F 1 b 3 Q 7 L C Z x d W 9 0 O 1 N l Y 3 R p b 2 4 x L z E w a X R l c j E w Y m V l c z M w Z m 9 v Z H g 1 M C 9 B d X R v U m V t b 3 Z l Z E N v b H V t b n M x L n t U Z X N 0 I D E 4 L D E 3 f S Z x d W 9 0 O y w m c X V v d D t T Z W N 0 a W 9 u M S 8 x M G l 0 Z X I x M G J l Z X M z M G Z v b 2 R 4 N T A v Q X V 0 b 1 J l b W 9 2 Z W R D b 2 x 1 b W 5 z M S 5 7 V G V z d C A x O S w x O H 0 m c X V v d D s s J n F 1 b 3 Q 7 U 2 V j d G l v b j E v M T B p d G V y M T B i Z W V z M z B m b 2 9 k e D U w L 0 F 1 d G 9 S Z W 1 v d m V k Q 2 9 s d W 1 u c z E u e 1 R l c 3 Q g M j A s M T l 9 J n F 1 b 3 Q 7 L C Z x d W 9 0 O 1 N l Y 3 R p b 2 4 x L z E w a X R l c j E w Y m V l c z M w Z m 9 v Z H g 1 M C 9 B d X R v U m V t b 3 Z l Z E N v b H V t b n M x L n t U Z X N 0 I D I x L D I w f S Z x d W 9 0 O y w m c X V v d D t T Z W N 0 a W 9 u M S 8 x M G l 0 Z X I x M G J l Z X M z M G Z v b 2 R 4 N T A v Q X V 0 b 1 J l b W 9 2 Z W R D b 2 x 1 b W 5 z M S 5 7 V G V z d C A y M i w y M X 0 m c X V v d D s s J n F 1 b 3 Q 7 U 2 V j d G l v b j E v M T B p d G V y M T B i Z W V z M z B m b 2 9 k e D U w L 0 F 1 d G 9 S Z W 1 v d m V k Q 2 9 s d W 1 u c z E u e 1 R l c 3 Q g M j M s M j J 9 J n F 1 b 3 Q 7 L C Z x d W 9 0 O 1 N l Y 3 R p b 2 4 x L z E w a X R l c j E w Y m V l c z M w Z m 9 v Z H g 1 M C 9 B d X R v U m V t b 3 Z l Z E N v b H V t b n M x L n t U Z X N 0 I D I 0 L D I z f S Z x d W 9 0 O y w m c X V v d D t T Z W N 0 a W 9 u M S 8 x M G l 0 Z X I x M G J l Z X M z M G Z v b 2 R 4 N T A v Q X V 0 b 1 J l b W 9 2 Z W R D b 2 x 1 b W 5 z M S 5 7 V G V z d C A y N S w y N H 0 m c X V v d D s s J n F 1 b 3 Q 7 U 2 V j d G l v b j E v M T B p d G V y M T B i Z W V z M z B m b 2 9 k e D U w L 0 F 1 d G 9 S Z W 1 v d m V k Q 2 9 s d W 1 u c z E u e 1 R l c 3 Q g M j Y s M j V 9 J n F 1 b 3 Q 7 L C Z x d W 9 0 O 1 N l Y 3 R p b 2 4 x L z E w a X R l c j E w Y m V l c z M w Z m 9 v Z H g 1 M C 9 B d X R v U m V t b 3 Z l Z E N v b H V t b n M x L n t U Z X N 0 I D I 3 L D I 2 f S Z x d W 9 0 O y w m c X V v d D t T Z W N 0 a W 9 u M S 8 x M G l 0 Z X I x M G J l Z X M z M G Z v b 2 R 4 N T A v Q X V 0 b 1 J l b W 9 2 Z W R D b 2 x 1 b W 5 z M S 5 7 V G V z d C A y O C w y N 3 0 m c X V v d D s s J n F 1 b 3 Q 7 U 2 V j d G l v b j E v M T B p d G V y M T B i Z W V z M z B m b 2 9 k e D U w L 0 F 1 d G 9 S Z W 1 v d m V k Q 2 9 s d W 1 u c z E u e 1 R l c 3 Q g M j k s M j h 9 J n F 1 b 3 Q 7 L C Z x d W 9 0 O 1 N l Y 3 R p b 2 4 x L z E w a X R l c j E w Y m V l c z M w Z m 9 v Z H g 1 M C 9 B d X R v U m V t b 3 Z l Z E N v b H V t b n M x L n t U Z X N 0 I D M w L D I 5 f S Z x d W 9 0 O y w m c X V v d D t T Z W N 0 a W 9 u M S 8 x M G l 0 Z X I x M G J l Z X M z M G Z v b 2 R 4 N T A v Q X V 0 b 1 J l b W 9 2 Z W R D b 2 x 1 b W 5 z M S 5 7 V G V z d C A z M S w z M H 0 m c X V v d D s s J n F 1 b 3 Q 7 U 2 V j d G l v b j E v M T B p d G V y M T B i Z W V z M z B m b 2 9 k e D U w L 0 F 1 d G 9 S Z W 1 v d m V k Q 2 9 s d W 1 u c z E u e 1 R l c 3 Q g M z I s M z F 9 J n F 1 b 3 Q 7 L C Z x d W 9 0 O 1 N l Y 3 R p b 2 4 x L z E w a X R l c j E w Y m V l c z M w Z m 9 v Z H g 1 M C 9 B d X R v U m V t b 3 Z l Z E N v b H V t b n M x L n t U Z X N 0 I D M z L D M y f S Z x d W 9 0 O y w m c X V v d D t T Z W N 0 a W 9 u M S 8 x M G l 0 Z X I x M G J l Z X M z M G Z v b 2 R 4 N T A v Q X V 0 b 1 J l b W 9 2 Z W R D b 2 x 1 b W 5 z M S 5 7 V G V z d C A z N C w z M 3 0 m c X V v d D s s J n F 1 b 3 Q 7 U 2 V j d G l v b j E v M T B p d G V y M T B i Z W V z M z B m b 2 9 k e D U w L 0 F 1 d G 9 S Z W 1 v d m V k Q 2 9 s d W 1 u c z E u e 1 R l c 3 Q g M z U s M z R 9 J n F 1 b 3 Q 7 L C Z x d W 9 0 O 1 N l Y 3 R p b 2 4 x L z E w a X R l c j E w Y m V l c z M w Z m 9 v Z H g 1 M C 9 B d X R v U m V t b 3 Z l Z E N v b H V t b n M x L n t U Z X N 0 I D M 2 L D M 1 f S Z x d W 9 0 O y w m c X V v d D t T Z W N 0 a W 9 u M S 8 x M G l 0 Z X I x M G J l Z X M z M G Z v b 2 R 4 N T A v Q X V 0 b 1 J l b W 9 2 Z W R D b 2 x 1 b W 5 z M S 5 7 V G V z d C A z N y w z N n 0 m c X V v d D s s J n F 1 b 3 Q 7 U 2 V j d G l v b j E v M T B p d G V y M T B i Z W V z M z B m b 2 9 k e D U w L 0 F 1 d G 9 S Z W 1 v d m V k Q 2 9 s d W 1 u c z E u e 1 R l c 3 Q g M z g s M z d 9 J n F 1 b 3 Q 7 L C Z x d W 9 0 O 1 N l Y 3 R p b 2 4 x L z E w a X R l c j E w Y m V l c z M w Z m 9 v Z H g 1 M C 9 B d X R v U m V t b 3 Z l Z E N v b H V t b n M x L n t U Z X N 0 I D M 5 L D M 4 f S Z x d W 9 0 O y w m c X V v d D t T Z W N 0 a W 9 u M S 8 x M G l 0 Z X I x M G J l Z X M z M G Z v b 2 R 4 N T A v Q X V 0 b 1 J l b W 9 2 Z W R D b 2 x 1 b W 5 z M S 5 7 V G V z d C A 0 M C w z O X 0 m c X V v d D s s J n F 1 b 3 Q 7 U 2 V j d G l v b j E v M T B p d G V y M T B i Z W V z M z B m b 2 9 k e D U w L 0 F 1 d G 9 S Z W 1 v d m V k Q 2 9 s d W 1 u c z E u e 1 R l c 3 Q g N D E s N D B 9 J n F 1 b 3 Q 7 L C Z x d W 9 0 O 1 N l Y 3 R p b 2 4 x L z E w a X R l c j E w Y m V l c z M w Z m 9 v Z H g 1 M C 9 B d X R v U m V t b 3 Z l Z E N v b H V t b n M x L n t U Z X N 0 I D Q y L D Q x f S Z x d W 9 0 O y w m c X V v d D t T Z W N 0 a W 9 u M S 8 x M G l 0 Z X I x M G J l Z X M z M G Z v b 2 R 4 N T A v Q X V 0 b 1 J l b W 9 2 Z W R D b 2 x 1 b W 5 z M S 5 7 V G V z d C A 0 M y w 0 M n 0 m c X V v d D s s J n F 1 b 3 Q 7 U 2 V j d G l v b j E v M T B p d G V y M T B i Z W V z M z B m b 2 9 k e D U w L 0 F 1 d G 9 S Z W 1 v d m V k Q 2 9 s d W 1 u c z E u e 1 R l c 3 Q g N D Q s N D N 9 J n F 1 b 3 Q 7 L C Z x d W 9 0 O 1 N l Y 3 R p b 2 4 x L z E w a X R l c j E w Y m V l c z M w Z m 9 v Z H g 1 M C 9 B d X R v U m V t b 3 Z l Z E N v b H V t b n M x L n t U Z X N 0 I D Q 1 L D Q 0 f S Z x d W 9 0 O y w m c X V v d D t T Z W N 0 a W 9 u M S 8 x M G l 0 Z X I x M G J l Z X M z M G Z v b 2 R 4 N T A v Q X V 0 b 1 J l b W 9 2 Z W R D b 2 x 1 b W 5 z M S 5 7 V G V z d C A 0 N i w 0 N X 0 m c X V v d D s s J n F 1 b 3 Q 7 U 2 V j d G l v b j E v M T B p d G V y M T B i Z W V z M z B m b 2 9 k e D U w L 0 F 1 d G 9 S Z W 1 v d m V k Q 2 9 s d W 1 u c z E u e 1 R l c 3 Q g N D c s N D Z 9 J n F 1 b 3 Q 7 L C Z x d W 9 0 O 1 N l Y 3 R p b 2 4 x L z E w a X R l c j E w Y m V l c z M w Z m 9 v Z H g 1 M C 9 B d X R v U m V t b 3 Z l Z E N v b H V t b n M x L n t U Z X N 0 I D Q 4 L D Q 3 f S Z x d W 9 0 O y w m c X V v d D t T Z W N 0 a W 9 u M S 8 x M G l 0 Z X I x M G J l Z X M z M G Z v b 2 R 4 N T A v Q X V 0 b 1 J l b W 9 2 Z W R D b 2 x 1 b W 5 z M S 5 7 V G V z d C A 0 O S w 0 O H 0 m c X V v d D s s J n F 1 b 3 Q 7 U 2 V j d G l v b j E v M T B p d G V y M T B i Z W V z M z B m b 2 9 k e D U w L 0 F 1 d G 9 S Z W 1 v d m V k Q 2 9 s d W 1 u c z E u e 1 R l c 3 Q g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x M G l 0 Z X I x M G J l Z X M z M G Z v b 2 R 4 N T A v Q X V 0 b 1 J l b W 9 2 Z W R D b 2 x 1 b W 5 z M S 5 7 V G V z d C A x L D B 9 J n F 1 b 3 Q 7 L C Z x d W 9 0 O 1 N l Y 3 R p b 2 4 x L z E w a X R l c j E w Y m V l c z M w Z m 9 v Z H g 1 M C 9 B d X R v U m V t b 3 Z l Z E N v b H V t b n M x L n t U Z X N 0 I D I s M X 0 m c X V v d D s s J n F 1 b 3 Q 7 U 2 V j d G l v b j E v M T B p d G V y M T B i Z W V z M z B m b 2 9 k e D U w L 0 F 1 d G 9 S Z W 1 v d m V k Q 2 9 s d W 1 u c z E u e 1 R l c 3 Q g M y w y f S Z x d W 9 0 O y w m c X V v d D t T Z W N 0 a W 9 u M S 8 x M G l 0 Z X I x M G J l Z X M z M G Z v b 2 R 4 N T A v Q X V 0 b 1 J l b W 9 2 Z W R D b 2 x 1 b W 5 z M S 5 7 V G V z d C A 0 L D N 9 J n F 1 b 3 Q 7 L C Z x d W 9 0 O 1 N l Y 3 R p b 2 4 x L z E w a X R l c j E w Y m V l c z M w Z m 9 v Z H g 1 M C 9 B d X R v U m V t b 3 Z l Z E N v b H V t b n M x L n t U Z X N 0 I D U s N H 0 m c X V v d D s s J n F 1 b 3 Q 7 U 2 V j d G l v b j E v M T B p d G V y M T B i Z W V z M z B m b 2 9 k e D U w L 0 F 1 d G 9 S Z W 1 v d m V k Q 2 9 s d W 1 u c z E u e 1 R l c 3 Q g N i w 1 f S Z x d W 9 0 O y w m c X V v d D t T Z W N 0 a W 9 u M S 8 x M G l 0 Z X I x M G J l Z X M z M G Z v b 2 R 4 N T A v Q X V 0 b 1 J l b W 9 2 Z W R D b 2 x 1 b W 5 z M S 5 7 V G V z d C A 3 L D Z 9 J n F 1 b 3 Q 7 L C Z x d W 9 0 O 1 N l Y 3 R p b 2 4 x L z E w a X R l c j E w Y m V l c z M w Z m 9 v Z H g 1 M C 9 B d X R v U m V t b 3 Z l Z E N v b H V t b n M x L n t U Z X N 0 I D g s N 3 0 m c X V v d D s s J n F 1 b 3 Q 7 U 2 V j d G l v b j E v M T B p d G V y M T B i Z W V z M z B m b 2 9 k e D U w L 0 F 1 d G 9 S Z W 1 v d m V k Q 2 9 s d W 1 u c z E u e 1 R l c 3 Q g O S w 4 f S Z x d W 9 0 O y w m c X V v d D t T Z W N 0 a W 9 u M S 8 x M G l 0 Z X I x M G J l Z X M z M G Z v b 2 R 4 N T A v Q X V 0 b 1 J l b W 9 2 Z W R D b 2 x 1 b W 5 z M S 5 7 V G V z d C A x M C w 5 f S Z x d W 9 0 O y w m c X V v d D t T Z W N 0 a W 9 u M S 8 x M G l 0 Z X I x M G J l Z X M z M G Z v b 2 R 4 N T A v Q X V 0 b 1 J l b W 9 2 Z W R D b 2 x 1 b W 5 z M S 5 7 V G V z d C A x M S w x M H 0 m c X V v d D s s J n F 1 b 3 Q 7 U 2 V j d G l v b j E v M T B p d G V y M T B i Z W V z M z B m b 2 9 k e D U w L 0 F 1 d G 9 S Z W 1 v d m V k Q 2 9 s d W 1 u c z E u e 1 R l c 3 Q g M T I s M T F 9 J n F 1 b 3 Q 7 L C Z x d W 9 0 O 1 N l Y 3 R p b 2 4 x L z E w a X R l c j E w Y m V l c z M w Z m 9 v Z H g 1 M C 9 B d X R v U m V t b 3 Z l Z E N v b H V t b n M x L n t U Z X N 0 I D E z L D E y f S Z x d W 9 0 O y w m c X V v d D t T Z W N 0 a W 9 u M S 8 x M G l 0 Z X I x M G J l Z X M z M G Z v b 2 R 4 N T A v Q X V 0 b 1 J l b W 9 2 Z W R D b 2 x 1 b W 5 z M S 5 7 V G V z d C A x N C w x M 3 0 m c X V v d D s s J n F 1 b 3 Q 7 U 2 V j d G l v b j E v M T B p d G V y M T B i Z W V z M z B m b 2 9 k e D U w L 0 F 1 d G 9 S Z W 1 v d m V k Q 2 9 s d W 1 u c z E u e 1 R l c 3 Q g M T U s M T R 9 J n F 1 b 3 Q 7 L C Z x d W 9 0 O 1 N l Y 3 R p b 2 4 x L z E w a X R l c j E w Y m V l c z M w Z m 9 v Z H g 1 M C 9 B d X R v U m V t b 3 Z l Z E N v b H V t b n M x L n t U Z X N 0 I D E 2 L D E 1 f S Z x d W 9 0 O y w m c X V v d D t T Z W N 0 a W 9 u M S 8 x M G l 0 Z X I x M G J l Z X M z M G Z v b 2 R 4 N T A v Q X V 0 b 1 J l b W 9 2 Z W R D b 2 x 1 b W 5 z M S 5 7 V G V z d C A x N y w x N n 0 m c X V v d D s s J n F 1 b 3 Q 7 U 2 V j d G l v b j E v M T B p d G V y M T B i Z W V z M z B m b 2 9 k e D U w L 0 F 1 d G 9 S Z W 1 v d m V k Q 2 9 s d W 1 u c z E u e 1 R l c 3 Q g M T g s M T d 9 J n F 1 b 3 Q 7 L C Z x d W 9 0 O 1 N l Y 3 R p b 2 4 x L z E w a X R l c j E w Y m V l c z M w Z m 9 v Z H g 1 M C 9 B d X R v U m V t b 3 Z l Z E N v b H V t b n M x L n t U Z X N 0 I D E 5 L D E 4 f S Z x d W 9 0 O y w m c X V v d D t T Z W N 0 a W 9 u M S 8 x M G l 0 Z X I x M G J l Z X M z M G Z v b 2 R 4 N T A v Q X V 0 b 1 J l b W 9 2 Z W R D b 2 x 1 b W 5 z M S 5 7 V G V z d C A y M C w x O X 0 m c X V v d D s s J n F 1 b 3 Q 7 U 2 V j d G l v b j E v M T B p d G V y M T B i Z W V z M z B m b 2 9 k e D U w L 0 F 1 d G 9 S Z W 1 v d m V k Q 2 9 s d W 1 u c z E u e 1 R l c 3 Q g M j E s M j B 9 J n F 1 b 3 Q 7 L C Z x d W 9 0 O 1 N l Y 3 R p b 2 4 x L z E w a X R l c j E w Y m V l c z M w Z m 9 v Z H g 1 M C 9 B d X R v U m V t b 3 Z l Z E N v b H V t b n M x L n t U Z X N 0 I D I y L D I x f S Z x d W 9 0 O y w m c X V v d D t T Z W N 0 a W 9 u M S 8 x M G l 0 Z X I x M G J l Z X M z M G Z v b 2 R 4 N T A v Q X V 0 b 1 J l b W 9 2 Z W R D b 2 x 1 b W 5 z M S 5 7 V G V z d C A y M y w y M n 0 m c X V v d D s s J n F 1 b 3 Q 7 U 2 V j d G l v b j E v M T B p d G V y M T B i Z W V z M z B m b 2 9 k e D U w L 0 F 1 d G 9 S Z W 1 v d m V k Q 2 9 s d W 1 u c z E u e 1 R l c 3 Q g M j Q s M j N 9 J n F 1 b 3 Q 7 L C Z x d W 9 0 O 1 N l Y 3 R p b 2 4 x L z E w a X R l c j E w Y m V l c z M w Z m 9 v Z H g 1 M C 9 B d X R v U m V t b 3 Z l Z E N v b H V t b n M x L n t U Z X N 0 I D I 1 L D I 0 f S Z x d W 9 0 O y w m c X V v d D t T Z W N 0 a W 9 u M S 8 x M G l 0 Z X I x M G J l Z X M z M G Z v b 2 R 4 N T A v Q X V 0 b 1 J l b W 9 2 Z W R D b 2 x 1 b W 5 z M S 5 7 V G V z d C A y N i w y N X 0 m c X V v d D s s J n F 1 b 3 Q 7 U 2 V j d G l v b j E v M T B p d G V y M T B i Z W V z M z B m b 2 9 k e D U w L 0 F 1 d G 9 S Z W 1 v d m V k Q 2 9 s d W 1 u c z E u e 1 R l c 3 Q g M j c s M j Z 9 J n F 1 b 3 Q 7 L C Z x d W 9 0 O 1 N l Y 3 R p b 2 4 x L z E w a X R l c j E w Y m V l c z M w Z m 9 v Z H g 1 M C 9 B d X R v U m V t b 3 Z l Z E N v b H V t b n M x L n t U Z X N 0 I D I 4 L D I 3 f S Z x d W 9 0 O y w m c X V v d D t T Z W N 0 a W 9 u M S 8 x M G l 0 Z X I x M G J l Z X M z M G Z v b 2 R 4 N T A v Q X V 0 b 1 J l b W 9 2 Z W R D b 2 x 1 b W 5 z M S 5 7 V G V z d C A y O S w y O H 0 m c X V v d D s s J n F 1 b 3 Q 7 U 2 V j d G l v b j E v M T B p d G V y M T B i Z W V z M z B m b 2 9 k e D U w L 0 F 1 d G 9 S Z W 1 v d m V k Q 2 9 s d W 1 u c z E u e 1 R l c 3 Q g M z A s M j l 9 J n F 1 b 3 Q 7 L C Z x d W 9 0 O 1 N l Y 3 R p b 2 4 x L z E w a X R l c j E w Y m V l c z M w Z m 9 v Z H g 1 M C 9 B d X R v U m V t b 3 Z l Z E N v b H V t b n M x L n t U Z X N 0 I D M x L D M w f S Z x d W 9 0 O y w m c X V v d D t T Z W N 0 a W 9 u M S 8 x M G l 0 Z X I x M G J l Z X M z M G Z v b 2 R 4 N T A v Q X V 0 b 1 J l b W 9 2 Z W R D b 2 x 1 b W 5 z M S 5 7 V G V z d C A z M i w z M X 0 m c X V v d D s s J n F 1 b 3 Q 7 U 2 V j d G l v b j E v M T B p d G V y M T B i Z W V z M z B m b 2 9 k e D U w L 0 F 1 d G 9 S Z W 1 v d m V k Q 2 9 s d W 1 u c z E u e 1 R l c 3 Q g M z M s M z J 9 J n F 1 b 3 Q 7 L C Z x d W 9 0 O 1 N l Y 3 R p b 2 4 x L z E w a X R l c j E w Y m V l c z M w Z m 9 v Z H g 1 M C 9 B d X R v U m V t b 3 Z l Z E N v b H V t b n M x L n t U Z X N 0 I D M 0 L D M z f S Z x d W 9 0 O y w m c X V v d D t T Z W N 0 a W 9 u M S 8 x M G l 0 Z X I x M G J l Z X M z M G Z v b 2 R 4 N T A v Q X V 0 b 1 J l b W 9 2 Z W R D b 2 x 1 b W 5 z M S 5 7 V G V z d C A z N S w z N H 0 m c X V v d D s s J n F 1 b 3 Q 7 U 2 V j d G l v b j E v M T B p d G V y M T B i Z W V z M z B m b 2 9 k e D U w L 0 F 1 d G 9 S Z W 1 v d m V k Q 2 9 s d W 1 u c z E u e 1 R l c 3 Q g M z Y s M z V 9 J n F 1 b 3 Q 7 L C Z x d W 9 0 O 1 N l Y 3 R p b 2 4 x L z E w a X R l c j E w Y m V l c z M w Z m 9 v Z H g 1 M C 9 B d X R v U m V t b 3 Z l Z E N v b H V t b n M x L n t U Z X N 0 I D M 3 L D M 2 f S Z x d W 9 0 O y w m c X V v d D t T Z W N 0 a W 9 u M S 8 x M G l 0 Z X I x M G J l Z X M z M G Z v b 2 R 4 N T A v Q X V 0 b 1 J l b W 9 2 Z W R D b 2 x 1 b W 5 z M S 5 7 V G V z d C A z O C w z N 3 0 m c X V v d D s s J n F 1 b 3 Q 7 U 2 V j d G l v b j E v M T B p d G V y M T B i Z W V z M z B m b 2 9 k e D U w L 0 F 1 d G 9 S Z W 1 v d m V k Q 2 9 s d W 1 u c z E u e 1 R l c 3 Q g M z k s M z h 9 J n F 1 b 3 Q 7 L C Z x d W 9 0 O 1 N l Y 3 R p b 2 4 x L z E w a X R l c j E w Y m V l c z M w Z m 9 v Z H g 1 M C 9 B d X R v U m V t b 3 Z l Z E N v b H V t b n M x L n t U Z X N 0 I D Q w L D M 5 f S Z x d W 9 0 O y w m c X V v d D t T Z W N 0 a W 9 u M S 8 x M G l 0 Z X I x M G J l Z X M z M G Z v b 2 R 4 N T A v Q X V 0 b 1 J l b W 9 2 Z W R D b 2 x 1 b W 5 z M S 5 7 V G V z d C A 0 M S w 0 M H 0 m c X V v d D s s J n F 1 b 3 Q 7 U 2 V j d G l v b j E v M T B p d G V y M T B i Z W V z M z B m b 2 9 k e D U w L 0 F 1 d G 9 S Z W 1 v d m V k Q 2 9 s d W 1 u c z E u e 1 R l c 3 Q g N D I s N D F 9 J n F 1 b 3 Q 7 L C Z x d W 9 0 O 1 N l Y 3 R p b 2 4 x L z E w a X R l c j E w Y m V l c z M w Z m 9 v Z H g 1 M C 9 B d X R v U m V t b 3 Z l Z E N v b H V t b n M x L n t U Z X N 0 I D Q z L D Q y f S Z x d W 9 0 O y w m c X V v d D t T Z W N 0 a W 9 u M S 8 x M G l 0 Z X I x M G J l Z X M z M G Z v b 2 R 4 N T A v Q X V 0 b 1 J l b W 9 2 Z W R D b 2 x 1 b W 5 z M S 5 7 V G V z d C A 0 N C w 0 M 3 0 m c X V v d D s s J n F 1 b 3 Q 7 U 2 V j d G l v b j E v M T B p d G V y M T B i Z W V z M z B m b 2 9 k e D U w L 0 F 1 d G 9 S Z W 1 v d m V k Q 2 9 s d W 1 u c z E u e 1 R l c 3 Q g N D U s N D R 9 J n F 1 b 3 Q 7 L C Z x d W 9 0 O 1 N l Y 3 R p b 2 4 x L z E w a X R l c j E w Y m V l c z M w Z m 9 v Z H g 1 M C 9 B d X R v U m V t b 3 Z l Z E N v b H V t b n M x L n t U Z X N 0 I D Q 2 L D Q 1 f S Z x d W 9 0 O y w m c X V v d D t T Z W N 0 a W 9 u M S 8 x M G l 0 Z X I x M G J l Z X M z M G Z v b 2 R 4 N T A v Q X V 0 b 1 J l b W 9 2 Z W R D b 2 x 1 b W 5 z M S 5 7 V G V z d C A 0 N y w 0 N n 0 m c X V v d D s s J n F 1 b 3 Q 7 U 2 V j d G l v b j E v M T B p d G V y M T B i Z W V z M z B m b 2 9 k e D U w L 0 F 1 d G 9 S Z W 1 v d m V k Q 2 9 s d W 1 u c z E u e 1 R l c 3 Q g N D g s N D d 9 J n F 1 b 3 Q 7 L C Z x d W 9 0 O 1 N l Y 3 R p b 2 4 x L z E w a X R l c j E w Y m V l c z M w Z m 9 v Z H g 1 M C 9 B d X R v U m V t b 3 Z l Z E N v b H V t b n M x L n t U Z X N 0 I D Q 5 L D Q 4 f S Z x d W 9 0 O y w m c X V v d D t T Z W N 0 a W 9 u M S 8 x M G l 0 Z X I x M G J l Z X M z M G Z v b 2 R 4 N T A v Q X V 0 b 1 J l b W 9 2 Z W R D b 2 x 1 b W 5 z M S 5 7 V G V z d C A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a X R l c j E w Y m V l c z M w Z m 9 v Z H g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x M G J l Z X M z M G Z v b 2 R 4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T B i Z W V z M z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E w Y m V l c z M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E w Y m V l c z M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T B i Z W V z N D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J m N D N m N j M t N m Z i M i 0 0 Z m R j L W E 0 O T M t M m Y 4 N j F k Y T R l O W J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x M G l 0 Z X I x M G J l Z X M 0 M G Z v b 2 R 4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V U M T I 6 N T c 6 M j Q u N D E 4 M j A 2 N 1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U Z X N 0 I D E m c X V v d D s s J n F 1 b 3 Q 7 V G V z d C A y J n F 1 b 3 Q 7 L C Z x d W 9 0 O 1 R l c 3 Q g M y Z x d W 9 0 O y w m c X V v d D t U Z X N 0 I D Q m c X V v d D s s J n F 1 b 3 Q 7 V G V z d C A 1 J n F 1 b 3 Q 7 L C Z x d W 9 0 O 1 R l c 3 Q g N i Z x d W 9 0 O y w m c X V v d D t U Z X N 0 I D c m c X V v d D s s J n F 1 b 3 Q 7 V G V z d C A 4 J n F 1 b 3 Q 7 L C Z x d W 9 0 O 1 R l c 3 Q g O S Z x d W 9 0 O y w m c X V v d D t U Z X N 0 I D E w J n F 1 b 3 Q 7 L C Z x d W 9 0 O 1 R l c 3 Q g M T E m c X V v d D s s J n F 1 b 3 Q 7 V G V z d C A x M i Z x d W 9 0 O y w m c X V v d D t U Z X N 0 I D E z J n F 1 b 3 Q 7 L C Z x d W 9 0 O 1 R l c 3 Q g M T Q m c X V v d D s s J n F 1 b 3 Q 7 V G V z d C A x N S Z x d W 9 0 O y w m c X V v d D t U Z X N 0 I D E 2 J n F 1 b 3 Q 7 L C Z x d W 9 0 O 1 R l c 3 Q g M T c m c X V v d D s s J n F 1 b 3 Q 7 V G V z d C A x O C Z x d W 9 0 O y w m c X V v d D t U Z X N 0 I D E 5 J n F 1 b 3 Q 7 L C Z x d W 9 0 O 1 R l c 3 Q g M j A m c X V v d D s s J n F 1 b 3 Q 7 V G V z d C A y M S Z x d W 9 0 O y w m c X V v d D t U Z X N 0 I D I y J n F 1 b 3 Q 7 L C Z x d W 9 0 O 1 R l c 3 Q g M j M m c X V v d D s s J n F 1 b 3 Q 7 V G V z d C A y N C Z x d W 9 0 O y w m c X V v d D t U Z X N 0 I D I 1 J n F 1 b 3 Q 7 L C Z x d W 9 0 O 1 R l c 3 Q g M j Y m c X V v d D s s J n F 1 b 3 Q 7 V G V z d C A y N y Z x d W 9 0 O y w m c X V v d D t U Z X N 0 I D I 4 J n F 1 b 3 Q 7 L C Z x d W 9 0 O 1 R l c 3 Q g M j k m c X V v d D s s J n F 1 b 3 Q 7 V G V z d C A z M C Z x d W 9 0 O y w m c X V v d D t U Z X N 0 I D M x J n F 1 b 3 Q 7 L C Z x d W 9 0 O 1 R l c 3 Q g M z I m c X V v d D s s J n F 1 b 3 Q 7 V G V z d C A z M y Z x d W 9 0 O y w m c X V v d D t U Z X N 0 I D M 0 J n F 1 b 3 Q 7 L C Z x d W 9 0 O 1 R l c 3 Q g M z U m c X V v d D s s J n F 1 b 3 Q 7 V G V z d C A z N i Z x d W 9 0 O y w m c X V v d D t U Z X N 0 I D M 3 J n F 1 b 3 Q 7 L C Z x d W 9 0 O 1 R l c 3 Q g M z g m c X V v d D s s J n F 1 b 3 Q 7 V G V z d C A z O S Z x d W 9 0 O y w m c X V v d D t U Z X N 0 I D Q w J n F 1 b 3 Q 7 L C Z x d W 9 0 O 1 R l c 3 Q g N D E m c X V v d D s s J n F 1 b 3 Q 7 V G V z d C A 0 M i Z x d W 9 0 O y w m c X V v d D t U Z X N 0 I D Q z J n F 1 b 3 Q 7 L C Z x d W 9 0 O 1 R l c 3 Q g N D Q m c X V v d D s s J n F 1 b 3 Q 7 V G V z d C A 0 N S Z x d W 9 0 O y w m c X V v d D t U Z X N 0 I D Q 2 J n F 1 b 3 Q 7 L C Z x d W 9 0 O 1 R l c 3 Q g N D c m c X V v d D s s J n F 1 b 3 Q 7 V G V z d C A 0 O C Z x d W 9 0 O y w m c X V v d D t U Z X N 0 I D Q 5 J n F 1 b 3 Q 7 L C Z x d W 9 0 O 1 R l c 3 Q g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p d G V y M T B i Z W V z N D B m b 2 9 k e D U w L 0 F 1 d G 9 S Z W 1 v d m V k Q 2 9 s d W 1 u c z E u e 1 R l c 3 Q g M S w w f S Z x d W 9 0 O y w m c X V v d D t T Z W N 0 a W 9 u M S 8 x M G l 0 Z X I x M G J l Z X M 0 M G Z v b 2 R 4 N T A v Q X V 0 b 1 J l b W 9 2 Z W R D b 2 x 1 b W 5 z M S 5 7 V G V z d C A y L D F 9 J n F 1 b 3 Q 7 L C Z x d W 9 0 O 1 N l Y 3 R p b 2 4 x L z E w a X R l c j E w Y m V l c z Q w Z m 9 v Z H g 1 M C 9 B d X R v U m V t b 3 Z l Z E N v b H V t b n M x L n t U Z X N 0 I D M s M n 0 m c X V v d D s s J n F 1 b 3 Q 7 U 2 V j d G l v b j E v M T B p d G V y M T B i Z W V z N D B m b 2 9 k e D U w L 0 F 1 d G 9 S Z W 1 v d m V k Q 2 9 s d W 1 u c z E u e 1 R l c 3 Q g N C w z f S Z x d W 9 0 O y w m c X V v d D t T Z W N 0 a W 9 u M S 8 x M G l 0 Z X I x M G J l Z X M 0 M G Z v b 2 R 4 N T A v Q X V 0 b 1 J l b W 9 2 Z W R D b 2 x 1 b W 5 z M S 5 7 V G V z d C A 1 L D R 9 J n F 1 b 3 Q 7 L C Z x d W 9 0 O 1 N l Y 3 R p b 2 4 x L z E w a X R l c j E w Y m V l c z Q w Z m 9 v Z H g 1 M C 9 B d X R v U m V t b 3 Z l Z E N v b H V t b n M x L n t U Z X N 0 I D Y s N X 0 m c X V v d D s s J n F 1 b 3 Q 7 U 2 V j d G l v b j E v M T B p d G V y M T B i Z W V z N D B m b 2 9 k e D U w L 0 F 1 d G 9 S Z W 1 v d m V k Q 2 9 s d W 1 u c z E u e 1 R l c 3 Q g N y w 2 f S Z x d W 9 0 O y w m c X V v d D t T Z W N 0 a W 9 u M S 8 x M G l 0 Z X I x M G J l Z X M 0 M G Z v b 2 R 4 N T A v Q X V 0 b 1 J l b W 9 2 Z W R D b 2 x 1 b W 5 z M S 5 7 V G V z d C A 4 L D d 9 J n F 1 b 3 Q 7 L C Z x d W 9 0 O 1 N l Y 3 R p b 2 4 x L z E w a X R l c j E w Y m V l c z Q w Z m 9 v Z H g 1 M C 9 B d X R v U m V t b 3 Z l Z E N v b H V t b n M x L n t U Z X N 0 I D k s O H 0 m c X V v d D s s J n F 1 b 3 Q 7 U 2 V j d G l v b j E v M T B p d G V y M T B i Z W V z N D B m b 2 9 k e D U w L 0 F 1 d G 9 S Z W 1 v d m V k Q 2 9 s d W 1 u c z E u e 1 R l c 3 Q g M T A s O X 0 m c X V v d D s s J n F 1 b 3 Q 7 U 2 V j d G l v b j E v M T B p d G V y M T B i Z W V z N D B m b 2 9 k e D U w L 0 F 1 d G 9 S Z W 1 v d m V k Q 2 9 s d W 1 u c z E u e 1 R l c 3 Q g M T E s M T B 9 J n F 1 b 3 Q 7 L C Z x d W 9 0 O 1 N l Y 3 R p b 2 4 x L z E w a X R l c j E w Y m V l c z Q w Z m 9 v Z H g 1 M C 9 B d X R v U m V t b 3 Z l Z E N v b H V t b n M x L n t U Z X N 0 I D E y L D E x f S Z x d W 9 0 O y w m c X V v d D t T Z W N 0 a W 9 u M S 8 x M G l 0 Z X I x M G J l Z X M 0 M G Z v b 2 R 4 N T A v Q X V 0 b 1 J l b W 9 2 Z W R D b 2 x 1 b W 5 z M S 5 7 V G V z d C A x M y w x M n 0 m c X V v d D s s J n F 1 b 3 Q 7 U 2 V j d G l v b j E v M T B p d G V y M T B i Z W V z N D B m b 2 9 k e D U w L 0 F 1 d G 9 S Z W 1 v d m V k Q 2 9 s d W 1 u c z E u e 1 R l c 3 Q g M T Q s M T N 9 J n F 1 b 3 Q 7 L C Z x d W 9 0 O 1 N l Y 3 R p b 2 4 x L z E w a X R l c j E w Y m V l c z Q w Z m 9 v Z H g 1 M C 9 B d X R v U m V t b 3 Z l Z E N v b H V t b n M x L n t U Z X N 0 I D E 1 L D E 0 f S Z x d W 9 0 O y w m c X V v d D t T Z W N 0 a W 9 u M S 8 x M G l 0 Z X I x M G J l Z X M 0 M G Z v b 2 R 4 N T A v Q X V 0 b 1 J l b W 9 2 Z W R D b 2 x 1 b W 5 z M S 5 7 V G V z d C A x N i w x N X 0 m c X V v d D s s J n F 1 b 3 Q 7 U 2 V j d G l v b j E v M T B p d G V y M T B i Z W V z N D B m b 2 9 k e D U w L 0 F 1 d G 9 S Z W 1 v d m V k Q 2 9 s d W 1 u c z E u e 1 R l c 3 Q g M T c s M T Z 9 J n F 1 b 3 Q 7 L C Z x d W 9 0 O 1 N l Y 3 R p b 2 4 x L z E w a X R l c j E w Y m V l c z Q w Z m 9 v Z H g 1 M C 9 B d X R v U m V t b 3 Z l Z E N v b H V t b n M x L n t U Z X N 0 I D E 4 L D E 3 f S Z x d W 9 0 O y w m c X V v d D t T Z W N 0 a W 9 u M S 8 x M G l 0 Z X I x M G J l Z X M 0 M G Z v b 2 R 4 N T A v Q X V 0 b 1 J l b W 9 2 Z W R D b 2 x 1 b W 5 z M S 5 7 V G V z d C A x O S w x O H 0 m c X V v d D s s J n F 1 b 3 Q 7 U 2 V j d G l v b j E v M T B p d G V y M T B i Z W V z N D B m b 2 9 k e D U w L 0 F 1 d G 9 S Z W 1 v d m V k Q 2 9 s d W 1 u c z E u e 1 R l c 3 Q g M j A s M T l 9 J n F 1 b 3 Q 7 L C Z x d W 9 0 O 1 N l Y 3 R p b 2 4 x L z E w a X R l c j E w Y m V l c z Q w Z m 9 v Z H g 1 M C 9 B d X R v U m V t b 3 Z l Z E N v b H V t b n M x L n t U Z X N 0 I D I x L D I w f S Z x d W 9 0 O y w m c X V v d D t T Z W N 0 a W 9 u M S 8 x M G l 0 Z X I x M G J l Z X M 0 M G Z v b 2 R 4 N T A v Q X V 0 b 1 J l b W 9 2 Z W R D b 2 x 1 b W 5 z M S 5 7 V G V z d C A y M i w y M X 0 m c X V v d D s s J n F 1 b 3 Q 7 U 2 V j d G l v b j E v M T B p d G V y M T B i Z W V z N D B m b 2 9 k e D U w L 0 F 1 d G 9 S Z W 1 v d m V k Q 2 9 s d W 1 u c z E u e 1 R l c 3 Q g M j M s M j J 9 J n F 1 b 3 Q 7 L C Z x d W 9 0 O 1 N l Y 3 R p b 2 4 x L z E w a X R l c j E w Y m V l c z Q w Z m 9 v Z H g 1 M C 9 B d X R v U m V t b 3 Z l Z E N v b H V t b n M x L n t U Z X N 0 I D I 0 L D I z f S Z x d W 9 0 O y w m c X V v d D t T Z W N 0 a W 9 u M S 8 x M G l 0 Z X I x M G J l Z X M 0 M G Z v b 2 R 4 N T A v Q X V 0 b 1 J l b W 9 2 Z W R D b 2 x 1 b W 5 z M S 5 7 V G V z d C A y N S w y N H 0 m c X V v d D s s J n F 1 b 3 Q 7 U 2 V j d G l v b j E v M T B p d G V y M T B i Z W V z N D B m b 2 9 k e D U w L 0 F 1 d G 9 S Z W 1 v d m V k Q 2 9 s d W 1 u c z E u e 1 R l c 3 Q g M j Y s M j V 9 J n F 1 b 3 Q 7 L C Z x d W 9 0 O 1 N l Y 3 R p b 2 4 x L z E w a X R l c j E w Y m V l c z Q w Z m 9 v Z H g 1 M C 9 B d X R v U m V t b 3 Z l Z E N v b H V t b n M x L n t U Z X N 0 I D I 3 L D I 2 f S Z x d W 9 0 O y w m c X V v d D t T Z W N 0 a W 9 u M S 8 x M G l 0 Z X I x M G J l Z X M 0 M G Z v b 2 R 4 N T A v Q X V 0 b 1 J l b W 9 2 Z W R D b 2 x 1 b W 5 z M S 5 7 V G V z d C A y O C w y N 3 0 m c X V v d D s s J n F 1 b 3 Q 7 U 2 V j d G l v b j E v M T B p d G V y M T B i Z W V z N D B m b 2 9 k e D U w L 0 F 1 d G 9 S Z W 1 v d m V k Q 2 9 s d W 1 u c z E u e 1 R l c 3 Q g M j k s M j h 9 J n F 1 b 3 Q 7 L C Z x d W 9 0 O 1 N l Y 3 R p b 2 4 x L z E w a X R l c j E w Y m V l c z Q w Z m 9 v Z H g 1 M C 9 B d X R v U m V t b 3 Z l Z E N v b H V t b n M x L n t U Z X N 0 I D M w L D I 5 f S Z x d W 9 0 O y w m c X V v d D t T Z W N 0 a W 9 u M S 8 x M G l 0 Z X I x M G J l Z X M 0 M G Z v b 2 R 4 N T A v Q X V 0 b 1 J l b W 9 2 Z W R D b 2 x 1 b W 5 z M S 5 7 V G V z d C A z M S w z M H 0 m c X V v d D s s J n F 1 b 3 Q 7 U 2 V j d G l v b j E v M T B p d G V y M T B i Z W V z N D B m b 2 9 k e D U w L 0 F 1 d G 9 S Z W 1 v d m V k Q 2 9 s d W 1 u c z E u e 1 R l c 3 Q g M z I s M z F 9 J n F 1 b 3 Q 7 L C Z x d W 9 0 O 1 N l Y 3 R p b 2 4 x L z E w a X R l c j E w Y m V l c z Q w Z m 9 v Z H g 1 M C 9 B d X R v U m V t b 3 Z l Z E N v b H V t b n M x L n t U Z X N 0 I D M z L D M y f S Z x d W 9 0 O y w m c X V v d D t T Z W N 0 a W 9 u M S 8 x M G l 0 Z X I x M G J l Z X M 0 M G Z v b 2 R 4 N T A v Q X V 0 b 1 J l b W 9 2 Z W R D b 2 x 1 b W 5 z M S 5 7 V G V z d C A z N C w z M 3 0 m c X V v d D s s J n F 1 b 3 Q 7 U 2 V j d G l v b j E v M T B p d G V y M T B i Z W V z N D B m b 2 9 k e D U w L 0 F 1 d G 9 S Z W 1 v d m V k Q 2 9 s d W 1 u c z E u e 1 R l c 3 Q g M z U s M z R 9 J n F 1 b 3 Q 7 L C Z x d W 9 0 O 1 N l Y 3 R p b 2 4 x L z E w a X R l c j E w Y m V l c z Q w Z m 9 v Z H g 1 M C 9 B d X R v U m V t b 3 Z l Z E N v b H V t b n M x L n t U Z X N 0 I D M 2 L D M 1 f S Z x d W 9 0 O y w m c X V v d D t T Z W N 0 a W 9 u M S 8 x M G l 0 Z X I x M G J l Z X M 0 M G Z v b 2 R 4 N T A v Q X V 0 b 1 J l b W 9 2 Z W R D b 2 x 1 b W 5 z M S 5 7 V G V z d C A z N y w z N n 0 m c X V v d D s s J n F 1 b 3 Q 7 U 2 V j d G l v b j E v M T B p d G V y M T B i Z W V z N D B m b 2 9 k e D U w L 0 F 1 d G 9 S Z W 1 v d m V k Q 2 9 s d W 1 u c z E u e 1 R l c 3 Q g M z g s M z d 9 J n F 1 b 3 Q 7 L C Z x d W 9 0 O 1 N l Y 3 R p b 2 4 x L z E w a X R l c j E w Y m V l c z Q w Z m 9 v Z H g 1 M C 9 B d X R v U m V t b 3 Z l Z E N v b H V t b n M x L n t U Z X N 0 I D M 5 L D M 4 f S Z x d W 9 0 O y w m c X V v d D t T Z W N 0 a W 9 u M S 8 x M G l 0 Z X I x M G J l Z X M 0 M G Z v b 2 R 4 N T A v Q X V 0 b 1 J l b W 9 2 Z W R D b 2 x 1 b W 5 z M S 5 7 V G V z d C A 0 M C w z O X 0 m c X V v d D s s J n F 1 b 3 Q 7 U 2 V j d G l v b j E v M T B p d G V y M T B i Z W V z N D B m b 2 9 k e D U w L 0 F 1 d G 9 S Z W 1 v d m V k Q 2 9 s d W 1 u c z E u e 1 R l c 3 Q g N D E s N D B 9 J n F 1 b 3 Q 7 L C Z x d W 9 0 O 1 N l Y 3 R p b 2 4 x L z E w a X R l c j E w Y m V l c z Q w Z m 9 v Z H g 1 M C 9 B d X R v U m V t b 3 Z l Z E N v b H V t b n M x L n t U Z X N 0 I D Q y L D Q x f S Z x d W 9 0 O y w m c X V v d D t T Z W N 0 a W 9 u M S 8 x M G l 0 Z X I x M G J l Z X M 0 M G Z v b 2 R 4 N T A v Q X V 0 b 1 J l b W 9 2 Z W R D b 2 x 1 b W 5 z M S 5 7 V G V z d C A 0 M y w 0 M n 0 m c X V v d D s s J n F 1 b 3 Q 7 U 2 V j d G l v b j E v M T B p d G V y M T B i Z W V z N D B m b 2 9 k e D U w L 0 F 1 d G 9 S Z W 1 v d m V k Q 2 9 s d W 1 u c z E u e 1 R l c 3 Q g N D Q s N D N 9 J n F 1 b 3 Q 7 L C Z x d W 9 0 O 1 N l Y 3 R p b 2 4 x L z E w a X R l c j E w Y m V l c z Q w Z m 9 v Z H g 1 M C 9 B d X R v U m V t b 3 Z l Z E N v b H V t b n M x L n t U Z X N 0 I D Q 1 L D Q 0 f S Z x d W 9 0 O y w m c X V v d D t T Z W N 0 a W 9 u M S 8 x M G l 0 Z X I x M G J l Z X M 0 M G Z v b 2 R 4 N T A v Q X V 0 b 1 J l b W 9 2 Z W R D b 2 x 1 b W 5 z M S 5 7 V G V z d C A 0 N i w 0 N X 0 m c X V v d D s s J n F 1 b 3 Q 7 U 2 V j d G l v b j E v M T B p d G V y M T B i Z W V z N D B m b 2 9 k e D U w L 0 F 1 d G 9 S Z W 1 v d m V k Q 2 9 s d W 1 u c z E u e 1 R l c 3 Q g N D c s N D Z 9 J n F 1 b 3 Q 7 L C Z x d W 9 0 O 1 N l Y 3 R p b 2 4 x L z E w a X R l c j E w Y m V l c z Q w Z m 9 v Z H g 1 M C 9 B d X R v U m V t b 3 Z l Z E N v b H V t b n M x L n t U Z X N 0 I D Q 4 L D Q 3 f S Z x d W 9 0 O y w m c X V v d D t T Z W N 0 a W 9 u M S 8 x M G l 0 Z X I x M G J l Z X M 0 M G Z v b 2 R 4 N T A v Q X V 0 b 1 J l b W 9 2 Z W R D b 2 x 1 b W 5 z M S 5 7 V G V z d C A 0 O S w 0 O H 0 m c X V v d D s s J n F 1 b 3 Q 7 U 2 V j d G l v b j E v M T B p d G V y M T B i Z W V z N D B m b 2 9 k e D U w L 0 F 1 d G 9 S Z W 1 v d m V k Q 2 9 s d W 1 u c z E u e 1 R l c 3 Q g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x M G l 0 Z X I x M G J l Z X M 0 M G Z v b 2 R 4 N T A v Q X V 0 b 1 J l b W 9 2 Z W R D b 2 x 1 b W 5 z M S 5 7 V G V z d C A x L D B 9 J n F 1 b 3 Q 7 L C Z x d W 9 0 O 1 N l Y 3 R p b 2 4 x L z E w a X R l c j E w Y m V l c z Q w Z m 9 v Z H g 1 M C 9 B d X R v U m V t b 3 Z l Z E N v b H V t b n M x L n t U Z X N 0 I D I s M X 0 m c X V v d D s s J n F 1 b 3 Q 7 U 2 V j d G l v b j E v M T B p d G V y M T B i Z W V z N D B m b 2 9 k e D U w L 0 F 1 d G 9 S Z W 1 v d m V k Q 2 9 s d W 1 u c z E u e 1 R l c 3 Q g M y w y f S Z x d W 9 0 O y w m c X V v d D t T Z W N 0 a W 9 u M S 8 x M G l 0 Z X I x M G J l Z X M 0 M G Z v b 2 R 4 N T A v Q X V 0 b 1 J l b W 9 2 Z W R D b 2 x 1 b W 5 z M S 5 7 V G V z d C A 0 L D N 9 J n F 1 b 3 Q 7 L C Z x d W 9 0 O 1 N l Y 3 R p b 2 4 x L z E w a X R l c j E w Y m V l c z Q w Z m 9 v Z H g 1 M C 9 B d X R v U m V t b 3 Z l Z E N v b H V t b n M x L n t U Z X N 0 I D U s N H 0 m c X V v d D s s J n F 1 b 3 Q 7 U 2 V j d G l v b j E v M T B p d G V y M T B i Z W V z N D B m b 2 9 k e D U w L 0 F 1 d G 9 S Z W 1 v d m V k Q 2 9 s d W 1 u c z E u e 1 R l c 3 Q g N i w 1 f S Z x d W 9 0 O y w m c X V v d D t T Z W N 0 a W 9 u M S 8 x M G l 0 Z X I x M G J l Z X M 0 M G Z v b 2 R 4 N T A v Q X V 0 b 1 J l b W 9 2 Z W R D b 2 x 1 b W 5 z M S 5 7 V G V z d C A 3 L D Z 9 J n F 1 b 3 Q 7 L C Z x d W 9 0 O 1 N l Y 3 R p b 2 4 x L z E w a X R l c j E w Y m V l c z Q w Z m 9 v Z H g 1 M C 9 B d X R v U m V t b 3 Z l Z E N v b H V t b n M x L n t U Z X N 0 I D g s N 3 0 m c X V v d D s s J n F 1 b 3 Q 7 U 2 V j d G l v b j E v M T B p d G V y M T B i Z W V z N D B m b 2 9 k e D U w L 0 F 1 d G 9 S Z W 1 v d m V k Q 2 9 s d W 1 u c z E u e 1 R l c 3 Q g O S w 4 f S Z x d W 9 0 O y w m c X V v d D t T Z W N 0 a W 9 u M S 8 x M G l 0 Z X I x M G J l Z X M 0 M G Z v b 2 R 4 N T A v Q X V 0 b 1 J l b W 9 2 Z W R D b 2 x 1 b W 5 z M S 5 7 V G V z d C A x M C w 5 f S Z x d W 9 0 O y w m c X V v d D t T Z W N 0 a W 9 u M S 8 x M G l 0 Z X I x M G J l Z X M 0 M G Z v b 2 R 4 N T A v Q X V 0 b 1 J l b W 9 2 Z W R D b 2 x 1 b W 5 z M S 5 7 V G V z d C A x M S w x M H 0 m c X V v d D s s J n F 1 b 3 Q 7 U 2 V j d G l v b j E v M T B p d G V y M T B i Z W V z N D B m b 2 9 k e D U w L 0 F 1 d G 9 S Z W 1 v d m V k Q 2 9 s d W 1 u c z E u e 1 R l c 3 Q g M T I s M T F 9 J n F 1 b 3 Q 7 L C Z x d W 9 0 O 1 N l Y 3 R p b 2 4 x L z E w a X R l c j E w Y m V l c z Q w Z m 9 v Z H g 1 M C 9 B d X R v U m V t b 3 Z l Z E N v b H V t b n M x L n t U Z X N 0 I D E z L D E y f S Z x d W 9 0 O y w m c X V v d D t T Z W N 0 a W 9 u M S 8 x M G l 0 Z X I x M G J l Z X M 0 M G Z v b 2 R 4 N T A v Q X V 0 b 1 J l b W 9 2 Z W R D b 2 x 1 b W 5 z M S 5 7 V G V z d C A x N C w x M 3 0 m c X V v d D s s J n F 1 b 3 Q 7 U 2 V j d G l v b j E v M T B p d G V y M T B i Z W V z N D B m b 2 9 k e D U w L 0 F 1 d G 9 S Z W 1 v d m V k Q 2 9 s d W 1 u c z E u e 1 R l c 3 Q g M T U s M T R 9 J n F 1 b 3 Q 7 L C Z x d W 9 0 O 1 N l Y 3 R p b 2 4 x L z E w a X R l c j E w Y m V l c z Q w Z m 9 v Z H g 1 M C 9 B d X R v U m V t b 3 Z l Z E N v b H V t b n M x L n t U Z X N 0 I D E 2 L D E 1 f S Z x d W 9 0 O y w m c X V v d D t T Z W N 0 a W 9 u M S 8 x M G l 0 Z X I x M G J l Z X M 0 M G Z v b 2 R 4 N T A v Q X V 0 b 1 J l b W 9 2 Z W R D b 2 x 1 b W 5 z M S 5 7 V G V z d C A x N y w x N n 0 m c X V v d D s s J n F 1 b 3 Q 7 U 2 V j d G l v b j E v M T B p d G V y M T B i Z W V z N D B m b 2 9 k e D U w L 0 F 1 d G 9 S Z W 1 v d m V k Q 2 9 s d W 1 u c z E u e 1 R l c 3 Q g M T g s M T d 9 J n F 1 b 3 Q 7 L C Z x d W 9 0 O 1 N l Y 3 R p b 2 4 x L z E w a X R l c j E w Y m V l c z Q w Z m 9 v Z H g 1 M C 9 B d X R v U m V t b 3 Z l Z E N v b H V t b n M x L n t U Z X N 0 I D E 5 L D E 4 f S Z x d W 9 0 O y w m c X V v d D t T Z W N 0 a W 9 u M S 8 x M G l 0 Z X I x M G J l Z X M 0 M G Z v b 2 R 4 N T A v Q X V 0 b 1 J l b W 9 2 Z W R D b 2 x 1 b W 5 z M S 5 7 V G V z d C A y M C w x O X 0 m c X V v d D s s J n F 1 b 3 Q 7 U 2 V j d G l v b j E v M T B p d G V y M T B i Z W V z N D B m b 2 9 k e D U w L 0 F 1 d G 9 S Z W 1 v d m V k Q 2 9 s d W 1 u c z E u e 1 R l c 3 Q g M j E s M j B 9 J n F 1 b 3 Q 7 L C Z x d W 9 0 O 1 N l Y 3 R p b 2 4 x L z E w a X R l c j E w Y m V l c z Q w Z m 9 v Z H g 1 M C 9 B d X R v U m V t b 3 Z l Z E N v b H V t b n M x L n t U Z X N 0 I D I y L D I x f S Z x d W 9 0 O y w m c X V v d D t T Z W N 0 a W 9 u M S 8 x M G l 0 Z X I x M G J l Z X M 0 M G Z v b 2 R 4 N T A v Q X V 0 b 1 J l b W 9 2 Z W R D b 2 x 1 b W 5 z M S 5 7 V G V z d C A y M y w y M n 0 m c X V v d D s s J n F 1 b 3 Q 7 U 2 V j d G l v b j E v M T B p d G V y M T B i Z W V z N D B m b 2 9 k e D U w L 0 F 1 d G 9 S Z W 1 v d m V k Q 2 9 s d W 1 u c z E u e 1 R l c 3 Q g M j Q s M j N 9 J n F 1 b 3 Q 7 L C Z x d W 9 0 O 1 N l Y 3 R p b 2 4 x L z E w a X R l c j E w Y m V l c z Q w Z m 9 v Z H g 1 M C 9 B d X R v U m V t b 3 Z l Z E N v b H V t b n M x L n t U Z X N 0 I D I 1 L D I 0 f S Z x d W 9 0 O y w m c X V v d D t T Z W N 0 a W 9 u M S 8 x M G l 0 Z X I x M G J l Z X M 0 M G Z v b 2 R 4 N T A v Q X V 0 b 1 J l b W 9 2 Z W R D b 2 x 1 b W 5 z M S 5 7 V G V z d C A y N i w y N X 0 m c X V v d D s s J n F 1 b 3 Q 7 U 2 V j d G l v b j E v M T B p d G V y M T B i Z W V z N D B m b 2 9 k e D U w L 0 F 1 d G 9 S Z W 1 v d m V k Q 2 9 s d W 1 u c z E u e 1 R l c 3 Q g M j c s M j Z 9 J n F 1 b 3 Q 7 L C Z x d W 9 0 O 1 N l Y 3 R p b 2 4 x L z E w a X R l c j E w Y m V l c z Q w Z m 9 v Z H g 1 M C 9 B d X R v U m V t b 3 Z l Z E N v b H V t b n M x L n t U Z X N 0 I D I 4 L D I 3 f S Z x d W 9 0 O y w m c X V v d D t T Z W N 0 a W 9 u M S 8 x M G l 0 Z X I x M G J l Z X M 0 M G Z v b 2 R 4 N T A v Q X V 0 b 1 J l b W 9 2 Z W R D b 2 x 1 b W 5 z M S 5 7 V G V z d C A y O S w y O H 0 m c X V v d D s s J n F 1 b 3 Q 7 U 2 V j d G l v b j E v M T B p d G V y M T B i Z W V z N D B m b 2 9 k e D U w L 0 F 1 d G 9 S Z W 1 v d m V k Q 2 9 s d W 1 u c z E u e 1 R l c 3 Q g M z A s M j l 9 J n F 1 b 3 Q 7 L C Z x d W 9 0 O 1 N l Y 3 R p b 2 4 x L z E w a X R l c j E w Y m V l c z Q w Z m 9 v Z H g 1 M C 9 B d X R v U m V t b 3 Z l Z E N v b H V t b n M x L n t U Z X N 0 I D M x L D M w f S Z x d W 9 0 O y w m c X V v d D t T Z W N 0 a W 9 u M S 8 x M G l 0 Z X I x M G J l Z X M 0 M G Z v b 2 R 4 N T A v Q X V 0 b 1 J l b W 9 2 Z W R D b 2 x 1 b W 5 z M S 5 7 V G V z d C A z M i w z M X 0 m c X V v d D s s J n F 1 b 3 Q 7 U 2 V j d G l v b j E v M T B p d G V y M T B i Z W V z N D B m b 2 9 k e D U w L 0 F 1 d G 9 S Z W 1 v d m V k Q 2 9 s d W 1 u c z E u e 1 R l c 3 Q g M z M s M z J 9 J n F 1 b 3 Q 7 L C Z x d W 9 0 O 1 N l Y 3 R p b 2 4 x L z E w a X R l c j E w Y m V l c z Q w Z m 9 v Z H g 1 M C 9 B d X R v U m V t b 3 Z l Z E N v b H V t b n M x L n t U Z X N 0 I D M 0 L D M z f S Z x d W 9 0 O y w m c X V v d D t T Z W N 0 a W 9 u M S 8 x M G l 0 Z X I x M G J l Z X M 0 M G Z v b 2 R 4 N T A v Q X V 0 b 1 J l b W 9 2 Z W R D b 2 x 1 b W 5 z M S 5 7 V G V z d C A z N S w z N H 0 m c X V v d D s s J n F 1 b 3 Q 7 U 2 V j d G l v b j E v M T B p d G V y M T B i Z W V z N D B m b 2 9 k e D U w L 0 F 1 d G 9 S Z W 1 v d m V k Q 2 9 s d W 1 u c z E u e 1 R l c 3 Q g M z Y s M z V 9 J n F 1 b 3 Q 7 L C Z x d W 9 0 O 1 N l Y 3 R p b 2 4 x L z E w a X R l c j E w Y m V l c z Q w Z m 9 v Z H g 1 M C 9 B d X R v U m V t b 3 Z l Z E N v b H V t b n M x L n t U Z X N 0 I D M 3 L D M 2 f S Z x d W 9 0 O y w m c X V v d D t T Z W N 0 a W 9 u M S 8 x M G l 0 Z X I x M G J l Z X M 0 M G Z v b 2 R 4 N T A v Q X V 0 b 1 J l b W 9 2 Z W R D b 2 x 1 b W 5 z M S 5 7 V G V z d C A z O C w z N 3 0 m c X V v d D s s J n F 1 b 3 Q 7 U 2 V j d G l v b j E v M T B p d G V y M T B i Z W V z N D B m b 2 9 k e D U w L 0 F 1 d G 9 S Z W 1 v d m V k Q 2 9 s d W 1 u c z E u e 1 R l c 3 Q g M z k s M z h 9 J n F 1 b 3 Q 7 L C Z x d W 9 0 O 1 N l Y 3 R p b 2 4 x L z E w a X R l c j E w Y m V l c z Q w Z m 9 v Z H g 1 M C 9 B d X R v U m V t b 3 Z l Z E N v b H V t b n M x L n t U Z X N 0 I D Q w L D M 5 f S Z x d W 9 0 O y w m c X V v d D t T Z W N 0 a W 9 u M S 8 x M G l 0 Z X I x M G J l Z X M 0 M G Z v b 2 R 4 N T A v Q X V 0 b 1 J l b W 9 2 Z W R D b 2 x 1 b W 5 z M S 5 7 V G V z d C A 0 M S w 0 M H 0 m c X V v d D s s J n F 1 b 3 Q 7 U 2 V j d G l v b j E v M T B p d G V y M T B i Z W V z N D B m b 2 9 k e D U w L 0 F 1 d G 9 S Z W 1 v d m V k Q 2 9 s d W 1 u c z E u e 1 R l c 3 Q g N D I s N D F 9 J n F 1 b 3 Q 7 L C Z x d W 9 0 O 1 N l Y 3 R p b 2 4 x L z E w a X R l c j E w Y m V l c z Q w Z m 9 v Z H g 1 M C 9 B d X R v U m V t b 3 Z l Z E N v b H V t b n M x L n t U Z X N 0 I D Q z L D Q y f S Z x d W 9 0 O y w m c X V v d D t T Z W N 0 a W 9 u M S 8 x M G l 0 Z X I x M G J l Z X M 0 M G Z v b 2 R 4 N T A v Q X V 0 b 1 J l b W 9 2 Z W R D b 2 x 1 b W 5 z M S 5 7 V G V z d C A 0 N C w 0 M 3 0 m c X V v d D s s J n F 1 b 3 Q 7 U 2 V j d G l v b j E v M T B p d G V y M T B i Z W V z N D B m b 2 9 k e D U w L 0 F 1 d G 9 S Z W 1 v d m V k Q 2 9 s d W 1 u c z E u e 1 R l c 3 Q g N D U s N D R 9 J n F 1 b 3 Q 7 L C Z x d W 9 0 O 1 N l Y 3 R p b 2 4 x L z E w a X R l c j E w Y m V l c z Q w Z m 9 v Z H g 1 M C 9 B d X R v U m V t b 3 Z l Z E N v b H V t b n M x L n t U Z X N 0 I D Q 2 L D Q 1 f S Z x d W 9 0 O y w m c X V v d D t T Z W N 0 a W 9 u M S 8 x M G l 0 Z X I x M G J l Z X M 0 M G Z v b 2 R 4 N T A v Q X V 0 b 1 J l b W 9 2 Z W R D b 2 x 1 b W 5 z M S 5 7 V G V z d C A 0 N y w 0 N n 0 m c X V v d D s s J n F 1 b 3 Q 7 U 2 V j d G l v b j E v M T B p d G V y M T B i Z W V z N D B m b 2 9 k e D U w L 0 F 1 d G 9 S Z W 1 v d m V k Q 2 9 s d W 1 u c z E u e 1 R l c 3 Q g N D g s N D d 9 J n F 1 b 3 Q 7 L C Z x d W 9 0 O 1 N l Y 3 R p b 2 4 x L z E w a X R l c j E w Y m V l c z Q w Z m 9 v Z H g 1 M C 9 B d X R v U m V t b 3 Z l Z E N v b H V t b n M x L n t U Z X N 0 I D Q 5 L D Q 4 f S Z x d W 9 0 O y w m c X V v d D t T Z W N 0 a W 9 u M S 8 x M G l 0 Z X I x M G J l Z X M 0 M G Z v b 2 R 4 N T A v Q X V 0 b 1 J l b W 9 2 Z W R D b 2 x 1 b W 5 z M S 5 7 V G V z d C A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a X R l c j E w Y m V l c z Q w Z m 9 v Z H g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x M G J l Z X M 0 M G Z v b 2 R 4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T B i Z W V z N D B m b 2 9 k e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T B i Z W V z N D B m b 2 9 k e D U w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x M G J l Z X M 0 M G Z v b 2 R 4 N T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T B i Z W V z N D B m b 2 9 k e D U w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x M G J l Z X M 1 M G Z v b 2 R 4 N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G I 5 Y T g y Z S 0 w M D M z L T Q x Y T Y t O W M 0 Z i 0 4 O T B m M j I 0 M D k y M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E w a X R l c j E w Y m V l c z U w Z m 9 v Z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V Q x M z o w N j o w O S 4 4 N z c 4 M D I 5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1 R l c 3 Q g M S Z x d W 9 0 O y w m c X V v d D t U Z X N 0 I D I m c X V v d D s s J n F 1 b 3 Q 7 V G V z d C A z J n F 1 b 3 Q 7 L C Z x d W 9 0 O 1 R l c 3 Q g N C Z x d W 9 0 O y w m c X V v d D t U Z X N 0 I D U m c X V v d D s s J n F 1 b 3 Q 7 V G V z d C A 2 J n F 1 b 3 Q 7 L C Z x d W 9 0 O 1 R l c 3 Q g N y Z x d W 9 0 O y w m c X V v d D t U Z X N 0 I D g m c X V v d D s s J n F 1 b 3 Q 7 V G V z d C A 5 J n F 1 b 3 Q 7 L C Z x d W 9 0 O 1 R l c 3 Q g M T A m c X V v d D s s J n F 1 b 3 Q 7 V G V z d C A x M S Z x d W 9 0 O y w m c X V v d D t U Z X N 0 I D E y J n F 1 b 3 Q 7 L C Z x d W 9 0 O 1 R l c 3 Q g M T M m c X V v d D s s J n F 1 b 3 Q 7 V G V z d C A x N C Z x d W 9 0 O y w m c X V v d D t U Z X N 0 I D E 1 J n F 1 b 3 Q 7 L C Z x d W 9 0 O 1 R l c 3 Q g M T Y m c X V v d D s s J n F 1 b 3 Q 7 V G V z d C A x N y Z x d W 9 0 O y w m c X V v d D t U Z X N 0 I D E 4 J n F 1 b 3 Q 7 L C Z x d W 9 0 O 1 R l c 3 Q g M T k m c X V v d D s s J n F 1 b 3 Q 7 V G V z d C A y M C Z x d W 9 0 O y w m c X V v d D t U Z X N 0 I D I x J n F 1 b 3 Q 7 L C Z x d W 9 0 O 1 R l c 3 Q g M j I m c X V v d D s s J n F 1 b 3 Q 7 V G V z d C A y M y Z x d W 9 0 O y w m c X V v d D t U Z X N 0 I D I 0 J n F 1 b 3 Q 7 L C Z x d W 9 0 O 1 R l c 3 Q g M j U m c X V v d D s s J n F 1 b 3 Q 7 V G V z d C A y N i Z x d W 9 0 O y w m c X V v d D t U Z X N 0 I D I 3 J n F 1 b 3 Q 7 L C Z x d W 9 0 O 1 R l c 3 Q g M j g m c X V v d D s s J n F 1 b 3 Q 7 V G V z d C A y O S Z x d W 9 0 O y w m c X V v d D t U Z X N 0 I D M w J n F 1 b 3 Q 7 L C Z x d W 9 0 O 1 R l c 3 Q g M z E m c X V v d D s s J n F 1 b 3 Q 7 V G V z d C A z M i Z x d W 9 0 O y w m c X V v d D t U Z X N 0 I D M z J n F 1 b 3 Q 7 L C Z x d W 9 0 O 1 R l c 3 Q g M z Q m c X V v d D s s J n F 1 b 3 Q 7 V G V z d C A z N S Z x d W 9 0 O y w m c X V v d D t U Z X N 0 I D M 2 J n F 1 b 3 Q 7 L C Z x d W 9 0 O 1 R l c 3 Q g M z c m c X V v d D s s J n F 1 b 3 Q 7 V G V z d C A z O C Z x d W 9 0 O y w m c X V v d D t U Z X N 0 I D M 5 J n F 1 b 3 Q 7 L C Z x d W 9 0 O 1 R l c 3 Q g N D A m c X V v d D s s J n F 1 b 3 Q 7 V G V z d C A 0 M S Z x d W 9 0 O y w m c X V v d D t U Z X N 0 I D Q y J n F 1 b 3 Q 7 L C Z x d W 9 0 O 1 R l c 3 Q g N D M m c X V v d D s s J n F 1 b 3 Q 7 V G V z d C A 0 N C Z x d W 9 0 O y w m c X V v d D t U Z X N 0 I D Q 1 J n F 1 b 3 Q 7 L C Z x d W 9 0 O 1 R l c 3 Q g N D Y m c X V v d D s s J n F 1 b 3 Q 7 V G V z d C A 0 N y Z x d W 9 0 O y w m c X V v d D t U Z X N 0 I D Q 4 J n F 1 b 3 Q 7 L C Z x d W 9 0 O 1 R l c 3 Q g N D k m c X V v d D s s J n F 1 b 3 Q 7 V G V z d C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l 0 Z X I x M G J l Z X M 1 M G Z v b 2 R 4 N T A v Q X V 0 b 1 J l b W 9 2 Z W R D b 2 x 1 b W 5 z M S 5 7 V G V z d C A x L D B 9 J n F 1 b 3 Q 7 L C Z x d W 9 0 O 1 N l Y 3 R p b 2 4 x L z E w a X R l c j E w Y m V l c z U w Z m 9 v Z H g 1 M C 9 B d X R v U m V t b 3 Z l Z E N v b H V t b n M x L n t U Z X N 0 I D I s M X 0 m c X V v d D s s J n F 1 b 3 Q 7 U 2 V j d G l v b j E v M T B p d G V y M T B i Z W V z N T B m b 2 9 k e D U w L 0 F 1 d G 9 S Z W 1 v d m V k Q 2 9 s d W 1 u c z E u e 1 R l c 3 Q g M y w y f S Z x d W 9 0 O y w m c X V v d D t T Z W N 0 a W 9 u M S 8 x M G l 0 Z X I x M G J l Z X M 1 M G Z v b 2 R 4 N T A v Q X V 0 b 1 J l b W 9 2 Z W R D b 2 x 1 b W 5 z M S 5 7 V G V z d C A 0 L D N 9 J n F 1 b 3 Q 7 L C Z x d W 9 0 O 1 N l Y 3 R p b 2 4 x L z E w a X R l c j E w Y m V l c z U w Z m 9 v Z H g 1 M C 9 B d X R v U m V t b 3 Z l Z E N v b H V t b n M x L n t U Z X N 0 I D U s N H 0 m c X V v d D s s J n F 1 b 3 Q 7 U 2 V j d G l v b j E v M T B p d G V y M T B i Z W V z N T B m b 2 9 k e D U w L 0 F 1 d G 9 S Z W 1 v d m V k Q 2 9 s d W 1 u c z E u e 1 R l c 3 Q g N i w 1 f S Z x d W 9 0 O y w m c X V v d D t T Z W N 0 a W 9 u M S 8 x M G l 0 Z X I x M G J l Z X M 1 M G Z v b 2 R 4 N T A v Q X V 0 b 1 J l b W 9 2 Z W R D b 2 x 1 b W 5 z M S 5 7 V G V z d C A 3 L D Z 9 J n F 1 b 3 Q 7 L C Z x d W 9 0 O 1 N l Y 3 R p b 2 4 x L z E w a X R l c j E w Y m V l c z U w Z m 9 v Z H g 1 M C 9 B d X R v U m V t b 3 Z l Z E N v b H V t b n M x L n t U Z X N 0 I D g s N 3 0 m c X V v d D s s J n F 1 b 3 Q 7 U 2 V j d G l v b j E v M T B p d G V y M T B i Z W V z N T B m b 2 9 k e D U w L 0 F 1 d G 9 S Z W 1 v d m V k Q 2 9 s d W 1 u c z E u e 1 R l c 3 Q g O S w 4 f S Z x d W 9 0 O y w m c X V v d D t T Z W N 0 a W 9 u M S 8 x M G l 0 Z X I x M G J l Z X M 1 M G Z v b 2 R 4 N T A v Q X V 0 b 1 J l b W 9 2 Z W R D b 2 x 1 b W 5 z M S 5 7 V G V z d C A x M C w 5 f S Z x d W 9 0 O y w m c X V v d D t T Z W N 0 a W 9 u M S 8 x M G l 0 Z X I x M G J l Z X M 1 M G Z v b 2 R 4 N T A v Q X V 0 b 1 J l b W 9 2 Z W R D b 2 x 1 b W 5 z M S 5 7 V G V z d C A x M S w x M H 0 m c X V v d D s s J n F 1 b 3 Q 7 U 2 V j d G l v b j E v M T B p d G V y M T B i Z W V z N T B m b 2 9 k e D U w L 0 F 1 d G 9 S Z W 1 v d m V k Q 2 9 s d W 1 u c z E u e 1 R l c 3 Q g M T I s M T F 9 J n F 1 b 3 Q 7 L C Z x d W 9 0 O 1 N l Y 3 R p b 2 4 x L z E w a X R l c j E w Y m V l c z U w Z m 9 v Z H g 1 M C 9 B d X R v U m V t b 3 Z l Z E N v b H V t b n M x L n t U Z X N 0 I D E z L D E y f S Z x d W 9 0 O y w m c X V v d D t T Z W N 0 a W 9 u M S 8 x M G l 0 Z X I x M G J l Z X M 1 M G Z v b 2 R 4 N T A v Q X V 0 b 1 J l b W 9 2 Z W R D b 2 x 1 b W 5 z M S 5 7 V G V z d C A x N C w x M 3 0 m c X V v d D s s J n F 1 b 3 Q 7 U 2 V j d G l v b j E v M T B p d G V y M T B i Z W V z N T B m b 2 9 k e D U w L 0 F 1 d G 9 S Z W 1 v d m V k Q 2 9 s d W 1 u c z E u e 1 R l c 3 Q g M T U s M T R 9 J n F 1 b 3 Q 7 L C Z x d W 9 0 O 1 N l Y 3 R p b 2 4 x L z E w a X R l c j E w Y m V l c z U w Z m 9 v Z H g 1 M C 9 B d X R v U m V t b 3 Z l Z E N v b H V t b n M x L n t U Z X N 0 I D E 2 L D E 1 f S Z x d W 9 0 O y w m c X V v d D t T Z W N 0 a W 9 u M S 8 x M G l 0 Z X I x M G J l Z X M 1 M G Z v b 2 R 4 N T A v Q X V 0 b 1 J l b W 9 2 Z W R D b 2 x 1 b W 5 z M S 5 7 V G V z d C A x N y w x N n 0 m c X V v d D s s J n F 1 b 3 Q 7 U 2 V j d G l v b j E v M T B p d G V y M T B i Z W V z N T B m b 2 9 k e D U w L 0 F 1 d G 9 S Z W 1 v d m V k Q 2 9 s d W 1 u c z E u e 1 R l c 3 Q g M T g s M T d 9 J n F 1 b 3 Q 7 L C Z x d W 9 0 O 1 N l Y 3 R p b 2 4 x L z E w a X R l c j E w Y m V l c z U w Z m 9 v Z H g 1 M C 9 B d X R v U m V t b 3 Z l Z E N v b H V t b n M x L n t U Z X N 0 I D E 5 L D E 4 f S Z x d W 9 0 O y w m c X V v d D t T Z W N 0 a W 9 u M S 8 x M G l 0 Z X I x M G J l Z X M 1 M G Z v b 2 R 4 N T A v Q X V 0 b 1 J l b W 9 2 Z W R D b 2 x 1 b W 5 z M S 5 7 V G V z d C A y M C w x O X 0 m c X V v d D s s J n F 1 b 3 Q 7 U 2 V j d G l v b j E v M T B p d G V y M T B i Z W V z N T B m b 2 9 k e D U w L 0 F 1 d G 9 S Z W 1 v d m V k Q 2 9 s d W 1 u c z E u e 1 R l c 3 Q g M j E s M j B 9 J n F 1 b 3 Q 7 L C Z x d W 9 0 O 1 N l Y 3 R p b 2 4 x L z E w a X R l c j E w Y m V l c z U w Z m 9 v Z H g 1 M C 9 B d X R v U m V t b 3 Z l Z E N v b H V t b n M x L n t U Z X N 0 I D I y L D I x f S Z x d W 9 0 O y w m c X V v d D t T Z W N 0 a W 9 u M S 8 x M G l 0 Z X I x M G J l Z X M 1 M G Z v b 2 R 4 N T A v Q X V 0 b 1 J l b W 9 2 Z W R D b 2 x 1 b W 5 z M S 5 7 V G V z d C A y M y w y M n 0 m c X V v d D s s J n F 1 b 3 Q 7 U 2 V j d G l v b j E v M T B p d G V y M T B i Z W V z N T B m b 2 9 k e D U w L 0 F 1 d G 9 S Z W 1 v d m V k Q 2 9 s d W 1 u c z E u e 1 R l c 3 Q g M j Q s M j N 9 J n F 1 b 3 Q 7 L C Z x d W 9 0 O 1 N l Y 3 R p b 2 4 x L z E w a X R l c j E w Y m V l c z U w Z m 9 v Z H g 1 M C 9 B d X R v U m V t b 3 Z l Z E N v b H V t b n M x L n t U Z X N 0 I D I 1 L D I 0 f S Z x d W 9 0 O y w m c X V v d D t T Z W N 0 a W 9 u M S 8 x M G l 0 Z X I x M G J l Z X M 1 M G Z v b 2 R 4 N T A v Q X V 0 b 1 J l b W 9 2 Z W R D b 2 x 1 b W 5 z M S 5 7 V G V z d C A y N i w y N X 0 m c X V v d D s s J n F 1 b 3 Q 7 U 2 V j d G l v b j E v M T B p d G V y M T B i Z W V z N T B m b 2 9 k e D U w L 0 F 1 d G 9 S Z W 1 v d m V k Q 2 9 s d W 1 u c z E u e 1 R l c 3 Q g M j c s M j Z 9 J n F 1 b 3 Q 7 L C Z x d W 9 0 O 1 N l Y 3 R p b 2 4 x L z E w a X R l c j E w Y m V l c z U w Z m 9 v Z H g 1 M C 9 B d X R v U m V t b 3 Z l Z E N v b H V t b n M x L n t U Z X N 0 I D I 4 L D I 3 f S Z x d W 9 0 O y w m c X V v d D t T Z W N 0 a W 9 u M S 8 x M G l 0 Z X I x M G J l Z X M 1 M G Z v b 2 R 4 N T A v Q X V 0 b 1 J l b W 9 2 Z W R D b 2 x 1 b W 5 z M S 5 7 V G V z d C A y O S w y O H 0 m c X V v d D s s J n F 1 b 3 Q 7 U 2 V j d G l v b j E v M T B p d G V y M T B i Z W V z N T B m b 2 9 k e D U w L 0 F 1 d G 9 S Z W 1 v d m V k Q 2 9 s d W 1 u c z E u e 1 R l c 3 Q g M z A s M j l 9 J n F 1 b 3 Q 7 L C Z x d W 9 0 O 1 N l Y 3 R p b 2 4 x L z E w a X R l c j E w Y m V l c z U w Z m 9 v Z H g 1 M C 9 B d X R v U m V t b 3 Z l Z E N v b H V t b n M x L n t U Z X N 0 I D M x L D M w f S Z x d W 9 0 O y w m c X V v d D t T Z W N 0 a W 9 u M S 8 x M G l 0 Z X I x M G J l Z X M 1 M G Z v b 2 R 4 N T A v Q X V 0 b 1 J l b W 9 2 Z W R D b 2 x 1 b W 5 z M S 5 7 V G V z d C A z M i w z M X 0 m c X V v d D s s J n F 1 b 3 Q 7 U 2 V j d G l v b j E v M T B p d G V y M T B i Z W V z N T B m b 2 9 k e D U w L 0 F 1 d G 9 S Z W 1 v d m V k Q 2 9 s d W 1 u c z E u e 1 R l c 3 Q g M z M s M z J 9 J n F 1 b 3 Q 7 L C Z x d W 9 0 O 1 N l Y 3 R p b 2 4 x L z E w a X R l c j E w Y m V l c z U w Z m 9 v Z H g 1 M C 9 B d X R v U m V t b 3 Z l Z E N v b H V t b n M x L n t U Z X N 0 I D M 0 L D M z f S Z x d W 9 0 O y w m c X V v d D t T Z W N 0 a W 9 u M S 8 x M G l 0 Z X I x M G J l Z X M 1 M G Z v b 2 R 4 N T A v Q X V 0 b 1 J l b W 9 2 Z W R D b 2 x 1 b W 5 z M S 5 7 V G V z d C A z N S w z N H 0 m c X V v d D s s J n F 1 b 3 Q 7 U 2 V j d G l v b j E v M T B p d G V y M T B i Z W V z N T B m b 2 9 k e D U w L 0 F 1 d G 9 S Z W 1 v d m V k Q 2 9 s d W 1 u c z E u e 1 R l c 3 Q g M z Y s M z V 9 J n F 1 b 3 Q 7 L C Z x d W 9 0 O 1 N l Y 3 R p b 2 4 x L z E w a X R l c j E w Y m V l c z U w Z m 9 v Z H g 1 M C 9 B d X R v U m V t b 3 Z l Z E N v b H V t b n M x L n t U Z X N 0 I D M 3 L D M 2 f S Z x d W 9 0 O y w m c X V v d D t T Z W N 0 a W 9 u M S 8 x M G l 0 Z X I x M G J l Z X M 1 M G Z v b 2 R 4 N T A v Q X V 0 b 1 J l b W 9 2 Z W R D b 2 x 1 b W 5 z M S 5 7 V G V z d C A z O C w z N 3 0 m c X V v d D s s J n F 1 b 3 Q 7 U 2 V j d G l v b j E v M T B p d G V y M T B i Z W V z N T B m b 2 9 k e D U w L 0 F 1 d G 9 S Z W 1 v d m V k Q 2 9 s d W 1 u c z E u e 1 R l c 3 Q g M z k s M z h 9 J n F 1 b 3 Q 7 L C Z x d W 9 0 O 1 N l Y 3 R p b 2 4 x L z E w a X R l c j E w Y m V l c z U w Z m 9 v Z H g 1 M C 9 B d X R v U m V t b 3 Z l Z E N v b H V t b n M x L n t U Z X N 0 I D Q w L D M 5 f S Z x d W 9 0 O y w m c X V v d D t T Z W N 0 a W 9 u M S 8 x M G l 0 Z X I x M G J l Z X M 1 M G Z v b 2 R 4 N T A v Q X V 0 b 1 J l b W 9 2 Z W R D b 2 x 1 b W 5 z M S 5 7 V G V z d C A 0 M S w 0 M H 0 m c X V v d D s s J n F 1 b 3 Q 7 U 2 V j d G l v b j E v M T B p d G V y M T B i Z W V z N T B m b 2 9 k e D U w L 0 F 1 d G 9 S Z W 1 v d m V k Q 2 9 s d W 1 u c z E u e 1 R l c 3 Q g N D I s N D F 9 J n F 1 b 3 Q 7 L C Z x d W 9 0 O 1 N l Y 3 R p b 2 4 x L z E w a X R l c j E w Y m V l c z U w Z m 9 v Z H g 1 M C 9 B d X R v U m V t b 3 Z l Z E N v b H V t b n M x L n t U Z X N 0 I D Q z L D Q y f S Z x d W 9 0 O y w m c X V v d D t T Z W N 0 a W 9 u M S 8 x M G l 0 Z X I x M G J l Z X M 1 M G Z v b 2 R 4 N T A v Q X V 0 b 1 J l b W 9 2 Z W R D b 2 x 1 b W 5 z M S 5 7 V G V z d C A 0 N C w 0 M 3 0 m c X V v d D s s J n F 1 b 3 Q 7 U 2 V j d G l v b j E v M T B p d G V y M T B i Z W V z N T B m b 2 9 k e D U w L 0 F 1 d G 9 S Z W 1 v d m V k Q 2 9 s d W 1 u c z E u e 1 R l c 3 Q g N D U s N D R 9 J n F 1 b 3 Q 7 L C Z x d W 9 0 O 1 N l Y 3 R p b 2 4 x L z E w a X R l c j E w Y m V l c z U w Z m 9 v Z H g 1 M C 9 B d X R v U m V t b 3 Z l Z E N v b H V t b n M x L n t U Z X N 0 I D Q 2 L D Q 1 f S Z x d W 9 0 O y w m c X V v d D t T Z W N 0 a W 9 u M S 8 x M G l 0 Z X I x M G J l Z X M 1 M G Z v b 2 R 4 N T A v Q X V 0 b 1 J l b W 9 2 Z W R D b 2 x 1 b W 5 z M S 5 7 V G V z d C A 0 N y w 0 N n 0 m c X V v d D s s J n F 1 b 3 Q 7 U 2 V j d G l v b j E v M T B p d G V y M T B i Z W V z N T B m b 2 9 k e D U w L 0 F 1 d G 9 S Z W 1 v d m V k Q 2 9 s d W 1 u c z E u e 1 R l c 3 Q g N D g s N D d 9 J n F 1 b 3 Q 7 L C Z x d W 9 0 O 1 N l Y 3 R p b 2 4 x L z E w a X R l c j E w Y m V l c z U w Z m 9 v Z H g 1 M C 9 B d X R v U m V t b 3 Z l Z E N v b H V t b n M x L n t U Z X N 0 I D Q 5 L D Q 4 f S Z x d W 9 0 O y w m c X V v d D t T Z W N 0 a W 9 u M S 8 x M G l 0 Z X I x M G J l Z X M 1 M G Z v b 2 R 4 N T A v Q X V 0 b 1 J l b W 9 2 Z W R D b 2 x 1 b W 5 z M S 5 7 V G V z d C A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E w a X R l c j E w Y m V l c z U w Z m 9 v Z H g 1 M C 9 B d X R v U m V t b 3 Z l Z E N v b H V t b n M x L n t U Z X N 0 I D E s M H 0 m c X V v d D s s J n F 1 b 3 Q 7 U 2 V j d G l v b j E v M T B p d G V y M T B i Z W V z N T B m b 2 9 k e D U w L 0 F 1 d G 9 S Z W 1 v d m V k Q 2 9 s d W 1 u c z E u e 1 R l c 3 Q g M i w x f S Z x d W 9 0 O y w m c X V v d D t T Z W N 0 a W 9 u M S 8 x M G l 0 Z X I x M G J l Z X M 1 M G Z v b 2 R 4 N T A v Q X V 0 b 1 J l b W 9 2 Z W R D b 2 x 1 b W 5 z M S 5 7 V G V z d C A z L D J 9 J n F 1 b 3 Q 7 L C Z x d W 9 0 O 1 N l Y 3 R p b 2 4 x L z E w a X R l c j E w Y m V l c z U w Z m 9 v Z H g 1 M C 9 B d X R v U m V t b 3 Z l Z E N v b H V t b n M x L n t U Z X N 0 I D Q s M 3 0 m c X V v d D s s J n F 1 b 3 Q 7 U 2 V j d G l v b j E v M T B p d G V y M T B i Z W V z N T B m b 2 9 k e D U w L 0 F 1 d G 9 S Z W 1 v d m V k Q 2 9 s d W 1 u c z E u e 1 R l c 3 Q g N S w 0 f S Z x d W 9 0 O y w m c X V v d D t T Z W N 0 a W 9 u M S 8 x M G l 0 Z X I x M G J l Z X M 1 M G Z v b 2 R 4 N T A v Q X V 0 b 1 J l b W 9 2 Z W R D b 2 x 1 b W 5 z M S 5 7 V G V z d C A 2 L D V 9 J n F 1 b 3 Q 7 L C Z x d W 9 0 O 1 N l Y 3 R p b 2 4 x L z E w a X R l c j E w Y m V l c z U w Z m 9 v Z H g 1 M C 9 B d X R v U m V t b 3 Z l Z E N v b H V t b n M x L n t U Z X N 0 I D c s N n 0 m c X V v d D s s J n F 1 b 3 Q 7 U 2 V j d G l v b j E v M T B p d G V y M T B i Z W V z N T B m b 2 9 k e D U w L 0 F 1 d G 9 S Z W 1 v d m V k Q 2 9 s d W 1 u c z E u e 1 R l c 3 Q g O C w 3 f S Z x d W 9 0 O y w m c X V v d D t T Z W N 0 a W 9 u M S 8 x M G l 0 Z X I x M G J l Z X M 1 M G Z v b 2 R 4 N T A v Q X V 0 b 1 J l b W 9 2 Z W R D b 2 x 1 b W 5 z M S 5 7 V G V z d C A 5 L D h 9 J n F 1 b 3 Q 7 L C Z x d W 9 0 O 1 N l Y 3 R p b 2 4 x L z E w a X R l c j E w Y m V l c z U w Z m 9 v Z H g 1 M C 9 B d X R v U m V t b 3 Z l Z E N v b H V t b n M x L n t U Z X N 0 I D E w L D l 9 J n F 1 b 3 Q 7 L C Z x d W 9 0 O 1 N l Y 3 R p b 2 4 x L z E w a X R l c j E w Y m V l c z U w Z m 9 v Z H g 1 M C 9 B d X R v U m V t b 3 Z l Z E N v b H V t b n M x L n t U Z X N 0 I D E x L D E w f S Z x d W 9 0 O y w m c X V v d D t T Z W N 0 a W 9 u M S 8 x M G l 0 Z X I x M G J l Z X M 1 M G Z v b 2 R 4 N T A v Q X V 0 b 1 J l b W 9 2 Z W R D b 2 x 1 b W 5 z M S 5 7 V G V z d C A x M i w x M X 0 m c X V v d D s s J n F 1 b 3 Q 7 U 2 V j d G l v b j E v M T B p d G V y M T B i Z W V z N T B m b 2 9 k e D U w L 0 F 1 d G 9 S Z W 1 v d m V k Q 2 9 s d W 1 u c z E u e 1 R l c 3 Q g M T M s M T J 9 J n F 1 b 3 Q 7 L C Z x d W 9 0 O 1 N l Y 3 R p b 2 4 x L z E w a X R l c j E w Y m V l c z U w Z m 9 v Z H g 1 M C 9 B d X R v U m V t b 3 Z l Z E N v b H V t b n M x L n t U Z X N 0 I D E 0 L D E z f S Z x d W 9 0 O y w m c X V v d D t T Z W N 0 a W 9 u M S 8 x M G l 0 Z X I x M G J l Z X M 1 M G Z v b 2 R 4 N T A v Q X V 0 b 1 J l b W 9 2 Z W R D b 2 x 1 b W 5 z M S 5 7 V G V z d C A x N S w x N H 0 m c X V v d D s s J n F 1 b 3 Q 7 U 2 V j d G l v b j E v M T B p d G V y M T B i Z W V z N T B m b 2 9 k e D U w L 0 F 1 d G 9 S Z W 1 v d m V k Q 2 9 s d W 1 u c z E u e 1 R l c 3 Q g M T Y s M T V 9 J n F 1 b 3 Q 7 L C Z x d W 9 0 O 1 N l Y 3 R p b 2 4 x L z E w a X R l c j E w Y m V l c z U w Z m 9 v Z H g 1 M C 9 B d X R v U m V t b 3 Z l Z E N v b H V t b n M x L n t U Z X N 0 I D E 3 L D E 2 f S Z x d W 9 0 O y w m c X V v d D t T Z W N 0 a W 9 u M S 8 x M G l 0 Z X I x M G J l Z X M 1 M G Z v b 2 R 4 N T A v Q X V 0 b 1 J l b W 9 2 Z W R D b 2 x 1 b W 5 z M S 5 7 V G V z d C A x O C w x N 3 0 m c X V v d D s s J n F 1 b 3 Q 7 U 2 V j d G l v b j E v M T B p d G V y M T B i Z W V z N T B m b 2 9 k e D U w L 0 F 1 d G 9 S Z W 1 v d m V k Q 2 9 s d W 1 u c z E u e 1 R l c 3 Q g M T k s M T h 9 J n F 1 b 3 Q 7 L C Z x d W 9 0 O 1 N l Y 3 R p b 2 4 x L z E w a X R l c j E w Y m V l c z U w Z m 9 v Z H g 1 M C 9 B d X R v U m V t b 3 Z l Z E N v b H V t b n M x L n t U Z X N 0 I D I w L D E 5 f S Z x d W 9 0 O y w m c X V v d D t T Z W N 0 a W 9 u M S 8 x M G l 0 Z X I x M G J l Z X M 1 M G Z v b 2 R 4 N T A v Q X V 0 b 1 J l b W 9 2 Z W R D b 2 x 1 b W 5 z M S 5 7 V G V z d C A y M S w y M H 0 m c X V v d D s s J n F 1 b 3 Q 7 U 2 V j d G l v b j E v M T B p d G V y M T B i Z W V z N T B m b 2 9 k e D U w L 0 F 1 d G 9 S Z W 1 v d m V k Q 2 9 s d W 1 u c z E u e 1 R l c 3 Q g M j I s M j F 9 J n F 1 b 3 Q 7 L C Z x d W 9 0 O 1 N l Y 3 R p b 2 4 x L z E w a X R l c j E w Y m V l c z U w Z m 9 v Z H g 1 M C 9 B d X R v U m V t b 3 Z l Z E N v b H V t b n M x L n t U Z X N 0 I D I z L D I y f S Z x d W 9 0 O y w m c X V v d D t T Z W N 0 a W 9 u M S 8 x M G l 0 Z X I x M G J l Z X M 1 M G Z v b 2 R 4 N T A v Q X V 0 b 1 J l b W 9 2 Z W R D b 2 x 1 b W 5 z M S 5 7 V G V z d C A y N C w y M 3 0 m c X V v d D s s J n F 1 b 3 Q 7 U 2 V j d G l v b j E v M T B p d G V y M T B i Z W V z N T B m b 2 9 k e D U w L 0 F 1 d G 9 S Z W 1 v d m V k Q 2 9 s d W 1 u c z E u e 1 R l c 3 Q g M j U s M j R 9 J n F 1 b 3 Q 7 L C Z x d W 9 0 O 1 N l Y 3 R p b 2 4 x L z E w a X R l c j E w Y m V l c z U w Z m 9 v Z H g 1 M C 9 B d X R v U m V t b 3 Z l Z E N v b H V t b n M x L n t U Z X N 0 I D I 2 L D I 1 f S Z x d W 9 0 O y w m c X V v d D t T Z W N 0 a W 9 u M S 8 x M G l 0 Z X I x M G J l Z X M 1 M G Z v b 2 R 4 N T A v Q X V 0 b 1 J l b W 9 2 Z W R D b 2 x 1 b W 5 z M S 5 7 V G V z d C A y N y w y N n 0 m c X V v d D s s J n F 1 b 3 Q 7 U 2 V j d G l v b j E v M T B p d G V y M T B i Z W V z N T B m b 2 9 k e D U w L 0 F 1 d G 9 S Z W 1 v d m V k Q 2 9 s d W 1 u c z E u e 1 R l c 3 Q g M j g s M j d 9 J n F 1 b 3 Q 7 L C Z x d W 9 0 O 1 N l Y 3 R p b 2 4 x L z E w a X R l c j E w Y m V l c z U w Z m 9 v Z H g 1 M C 9 B d X R v U m V t b 3 Z l Z E N v b H V t b n M x L n t U Z X N 0 I D I 5 L D I 4 f S Z x d W 9 0 O y w m c X V v d D t T Z W N 0 a W 9 u M S 8 x M G l 0 Z X I x M G J l Z X M 1 M G Z v b 2 R 4 N T A v Q X V 0 b 1 J l b W 9 2 Z W R D b 2 x 1 b W 5 z M S 5 7 V G V z d C A z M C w y O X 0 m c X V v d D s s J n F 1 b 3 Q 7 U 2 V j d G l v b j E v M T B p d G V y M T B i Z W V z N T B m b 2 9 k e D U w L 0 F 1 d G 9 S Z W 1 v d m V k Q 2 9 s d W 1 u c z E u e 1 R l c 3 Q g M z E s M z B 9 J n F 1 b 3 Q 7 L C Z x d W 9 0 O 1 N l Y 3 R p b 2 4 x L z E w a X R l c j E w Y m V l c z U w Z m 9 v Z H g 1 M C 9 B d X R v U m V t b 3 Z l Z E N v b H V t b n M x L n t U Z X N 0 I D M y L D M x f S Z x d W 9 0 O y w m c X V v d D t T Z W N 0 a W 9 u M S 8 x M G l 0 Z X I x M G J l Z X M 1 M G Z v b 2 R 4 N T A v Q X V 0 b 1 J l b W 9 2 Z W R D b 2 x 1 b W 5 z M S 5 7 V G V z d C A z M y w z M n 0 m c X V v d D s s J n F 1 b 3 Q 7 U 2 V j d G l v b j E v M T B p d G V y M T B i Z W V z N T B m b 2 9 k e D U w L 0 F 1 d G 9 S Z W 1 v d m V k Q 2 9 s d W 1 u c z E u e 1 R l c 3 Q g M z Q s M z N 9 J n F 1 b 3 Q 7 L C Z x d W 9 0 O 1 N l Y 3 R p b 2 4 x L z E w a X R l c j E w Y m V l c z U w Z m 9 v Z H g 1 M C 9 B d X R v U m V t b 3 Z l Z E N v b H V t b n M x L n t U Z X N 0 I D M 1 L D M 0 f S Z x d W 9 0 O y w m c X V v d D t T Z W N 0 a W 9 u M S 8 x M G l 0 Z X I x M G J l Z X M 1 M G Z v b 2 R 4 N T A v Q X V 0 b 1 J l b W 9 2 Z W R D b 2 x 1 b W 5 z M S 5 7 V G V z d C A z N i w z N X 0 m c X V v d D s s J n F 1 b 3 Q 7 U 2 V j d G l v b j E v M T B p d G V y M T B i Z W V z N T B m b 2 9 k e D U w L 0 F 1 d G 9 S Z W 1 v d m V k Q 2 9 s d W 1 u c z E u e 1 R l c 3 Q g M z c s M z Z 9 J n F 1 b 3 Q 7 L C Z x d W 9 0 O 1 N l Y 3 R p b 2 4 x L z E w a X R l c j E w Y m V l c z U w Z m 9 v Z H g 1 M C 9 B d X R v U m V t b 3 Z l Z E N v b H V t b n M x L n t U Z X N 0 I D M 4 L D M 3 f S Z x d W 9 0 O y w m c X V v d D t T Z W N 0 a W 9 u M S 8 x M G l 0 Z X I x M G J l Z X M 1 M G Z v b 2 R 4 N T A v Q X V 0 b 1 J l b W 9 2 Z W R D b 2 x 1 b W 5 z M S 5 7 V G V z d C A z O S w z O H 0 m c X V v d D s s J n F 1 b 3 Q 7 U 2 V j d G l v b j E v M T B p d G V y M T B i Z W V z N T B m b 2 9 k e D U w L 0 F 1 d G 9 S Z W 1 v d m V k Q 2 9 s d W 1 u c z E u e 1 R l c 3 Q g N D A s M z l 9 J n F 1 b 3 Q 7 L C Z x d W 9 0 O 1 N l Y 3 R p b 2 4 x L z E w a X R l c j E w Y m V l c z U w Z m 9 v Z H g 1 M C 9 B d X R v U m V t b 3 Z l Z E N v b H V t b n M x L n t U Z X N 0 I D Q x L D Q w f S Z x d W 9 0 O y w m c X V v d D t T Z W N 0 a W 9 u M S 8 x M G l 0 Z X I x M G J l Z X M 1 M G Z v b 2 R 4 N T A v Q X V 0 b 1 J l b W 9 2 Z W R D b 2 x 1 b W 5 z M S 5 7 V G V z d C A 0 M i w 0 M X 0 m c X V v d D s s J n F 1 b 3 Q 7 U 2 V j d G l v b j E v M T B p d G V y M T B i Z W V z N T B m b 2 9 k e D U w L 0 F 1 d G 9 S Z W 1 v d m V k Q 2 9 s d W 1 u c z E u e 1 R l c 3 Q g N D M s N D J 9 J n F 1 b 3 Q 7 L C Z x d W 9 0 O 1 N l Y 3 R p b 2 4 x L z E w a X R l c j E w Y m V l c z U w Z m 9 v Z H g 1 M C 9 B d X R v U m V t b 3 Z l Z E N v b H V t b n M x L n t U Z X N 0 I D Q 0 L D Q z f S Z x d W 9 0 O y w m c X V v d D t T Z W N 0 a W 9 u M S 8 x M G l 0 Z X I x M G J l Z X M 1 M G Z v b 2 R 4 N T A v Q X V 0 b 1 J l b W 9 2 Z W R D b 2 x 1 b W 5 z M S 5 7 V G V z d C A 0 N S w 0 N H 0 m c X V v d D s s J n F 1 b 3 Q 7 U 2 V j d G l v b j E v M T B p d G V y M T B i Z W V z N T B m b 2 9 k e D U w L 0 F 1 d G 9 S Z W 1 v d m V k Q 2 9 s d W 1 u c z E u e 1 R l c 3 Q g N D Y s N D V 9 J n F 1 b 3 Q 7 L C Z x d W 9 0 O 1 N l Y 3 R p b 2 4 x L z E w a X R l c j E w Y m V l c z U w Z m 9 v Z H g 1 M C 9 B d X R v U m V t b 3 Z l Z E N v b H V t b n M x L n t U Z X N 0 I D Q 3 L D Q 2 f S Z x d W 9 0 O y w m c X V v d D t T Z W N 0 a W 9 u M S 8 x M G l 0 Z X I x M G J l Z X M 1 M G Z v b 2 R 4 N T A v Q X V 0 b 1 J l b W 9 2 Z W R D b 2 x 1 b W 5 z M S 5 7 V G V z d C A 0 O C w 0 N 3 0 m c X V v d D s s J n F 1 b 3 Q 7 U 2 V j d G l v b j E v M T B p d G V y M T B i Z W V z N T B m b 2 9 k e D U w L 0 F 1 d G 9 S Z W 1 v d m V k Q 2 9 s d W 1 u c z E u e 1 R l c 3 Q g N D k s N D h 9 J n F 1 b 3 Q 7 L C Z x d W 9 0 O 1 N l Y 3 R p b 2 4 x L z E w a X R l c j E w Y m V l c z U w Z m 9 v Z H g 1 M C 9 B d X R v U m V t b 3 Z l Z E N v b H V t b n M x L n t U Z X N 0 I D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p d G V y M T B i Z W V z N T B m b 2 9 k e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E w Y m V l c z U w Z m 9 v Z H g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x M G J l Z X M 1 M G Z v b 2 R 4 N T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T B i Z W V z N T B m b 2 9 k e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T B i Z W V z N T B m b 2 9 k e D U w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n 5 1 J Z M s b 0 i E z s 3 B s 6 8 O s A A A A A A C A A A A A A A Q Z g A A A A E A A C A A A A B W T n J J S W 1 F G F O M C 2 C E d w 5 K L 9 8 D k O X g H 3 u a W c x / K Q g U / g A A A A A O g A A A A A I A A C A A A A A K b W 4 / 4 r V f s k 8 R q 0 l a 8 N Q m E T x I n / + 5 g r O e R 1 2 s 4 5 M C c l A A A A A I C u f V F w Q B e X 8 v d J l X I 1 k F l 9 i 9 C i y D f Q w J z v M e z m Z Z M C o A w T Y W N q O 0 O C 5 S 9 p 5 P 1 h w 3 T W g m Q o R q Y p Z z y O t h n H q y 2 k x L C / l K u b k h 4 q H m 8 k I 9 w k A A A A C 9 m V 7 a r Z j n G 7 H Z q q Q C T 2 1 a M g n 6 b L o x y m C 0 q C v n n c F E I B L U 1 A l t k F C D R r p M t J O e R + T F r b D 8 Z O 0 9 W 0 L k / v n 3 S l q O < / D a t a M a s h u p > 
</file>

<file path=customXml/itemProps1.xml><?xml version="1.0" encoding="utf-8"?>
<ds:datastoreItem xmlns:ds="http://schemas.openxmlformats.org/officeDocument/2006/customXml" ds:itemID="{DE1A887C-9C07-4592-8DA5-DFDA74BE5B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20bees20iter15foodx50</vt:lpstr>
      <vt:lpstr>10iter10bees10foodx50</vt:lpstr>
      <vt:lpstr>20iter10bees10foodx50</vt:lpstr>
      <vt:lpstr>10iter20bees10foodx50</vt:lpstr>
      <vt:lpstr>10iter10bees20foodx50</vt:lpstr>
      <vt:lpstr>30iter10bees10foodx50</vt:lpstr>
      <vt:lpstr>50iter10bees10foodx50</vt:lpstr>
      <vt:lpstr>40iter10bees10foodx50</vt:lpstr>
      <vt:lpstr>10iter30bees10foodx50</vt:lpstr>
      <vt:lpstr>10iter40bees10foodx50</vt:lpstr>
      <vt:lpstr>30iter30bees30foodx50</vt:lpstr>
      <vt:lpstr>10iter50bees10foodx50</vt:lpstr>
      <vt:lpstr>10iter10bees30foodx50</vt:lpstr>
      <vt:lpstr>10iter10bees40foodx50</vt:lpstr>
      <vt:lpstr>10iter10bees50foodx50</vt:lpstr>
      <vt:lpstr>Arkusz3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Zeja</dc:creator>
  <cp:lastModifiedBy>Paweł Zeja</cp:lastModifiedBy>
  <dcterms:created xsi:type="dcterms:W3CDTF">2025-01-14T19:33:37Z</dcterms:created>
  <dcterms:modified xsi:type="dcterms:W3CDTF">2025-02-25T12:40:40Z</dcterms:modified>
</cp:coreProperties>
</file>