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62913"/>
</workbook>
</file>

<file path=xl/calcChain.xml><?xml version="1.0" encoding="utf-8"?>
<calcChain xmlns="http://schemas.openxmlformats.org/spreadsheetml/2006/main">
  <c r="G87" i="2" l="1"/>
  <c r="F87" i="2"/>
  <c r="G83" i="2"/>
  <c r="P26" i="4" l="1"/>
  <c r="R26" i="4"/>
  <c r="T26" i="4"/>
  <c r="U33" i="4"/>
  <c r="S33" i="4"/>
  <c r="U32" i="4"/>
  <c r="S32" i="4"/>
  <c r="Q33" i="4"/>
  <c r="Q32" i="4"/>
  <c r="O33" i="4"/>
  <c r="O18" i="4"/>
  <c r="O16" i="4"/>
  <c r="N16" i="4"/>
  <c r="L24" i="4" l="1"/>
  <c r="M24" i="4"/>
  <c r="N84" i="2"/>
  <c r="O84" i="2" s="1"/>
  <c r="K84" i="2"/>
  <c r="L25" i="4" l="1"/>
  <c r="M25" i="4" s="1"/>
  <c r="D71" i="2" l="1"/>
  <c r="P38" i="1" l="1"/>
  <c r="P45" i="1"/>
  <c r="P43" i="1"/>
  <c r="P39" i="1"/>
  <c r="P37" i="1"/>
  <c r="P46" i="1" l="1"/>
  <c r="P40" i="1"/>
  <c r="P48" i="1"/>
  <c r="R33" i="1"/>
  <c r="R32" i="1"/>
  <c r="R31" i="1"/>
  <c r="R30" i="1"/>
  <c r="R29" i="1"/>
  <c r="R28" i="1"/>
  <c r="R34" i="1" l="1"/>
  <c r="L31" i="1"/>
  <c r="L30" i="1"/>
  <c r="O26" i="1"/>
  <c r="L26" i="1" l="1"/>
  <c r="J21" i="1" l="1"/>
  <c r="F2" i="3" l="1"/>
  <c r="G2" i="3" s="1"/>
  <c r="I2" i="3" s="1"/>
  <c r="L4" i="3" l="1"/>
  <c r="L8" i="3"/>
  <c r="L12" i="3"/>
  <c r="L5" i="3"/>
  <c r="L9" i="3"/>
  <c r="L13" i="3"/>
  <c r="M2" i="3"/>
  <c r="L6" i="3"/>
  <c r="L10" i="3"/>
  <c r="L2" i="3"/>
  <c r="L3" i="3"/>
  <c r="L7" i="3"/>
  <c r="L11" i="3"/>
  <c r="R13" i="1"/>
  <c r="T13" i="1" s="1"/>
  <c r="P9" i="1"/>
  <c r="Q13" i="1"/>
  <c r="R18" i="1"/>
  <c r="Q18" i="1"/>
  <c r="P18" i="1"/>
  <c r="S13" i="1" l="1"/>
  <c r="N2" i="3"/>
  <c r="M3" i="3"/>
  <c r="J19" i="1"/>
  <c r="G11" i="1"/>
  <c r="J14" i="1" s="1"/>
  <c r="G13" i="1" l="1"/>
  <c r="H13" i="1" s="1"/>
  <c r="N3" i="3"/>
  <c r="P3" i="3" s="1"/>
  <c r="M4" i="3"/>
  <c r="L11" i="1"/>
  <c r="G14" i="1"/>
  <c r="H14" i="1" s="1"/>
  <c r="P2" i="3"/>
  <c r="F2" i="2"/>
  <c r="G2" i="2" s="1"/>
  <c r="H2" i="2" s="1"/>
  <c r="N4" i="3" l="1"/>
  <c r="M5" i="3"/>
  <c r="F3" i="2"/>
  <c r="G3" i="2" s="1"/>
  <c r="H3" i="2" s="1"/>
  <c r="C6" i="1"/>
  <c r="E4" i="1"/>
  <c r="G4" i="1" s="1"/>
  <c r="N5" i="3" l="1"/>
  <c r="P5" i="3" s="1"/>
  <c r="M6" i="3"/>
  <c r="P4" i="3"/>
  <c r="F4" i="2"/>
  <c r="G4" i="2" s="1"/>
  <c r="H4" i="2" s="1"/>
  <c r="N6" i="3" l="1"/>
  <c r="M7" i="3"/>
  <c r="F5" i="2"/>
  <c r="G5" i="2" s="1"/>
  <c r="H5" i="2" s="1"/>
  <c r="F6" i="2" s="1"/>
  <c r="G6" i="2" s="1"/>
  <c r="H6" i="2" s="1"/>
  <c r="M8" i="3" l="1"/>
  <c r="N7" i="3"/>
  <c r="P7" i="3" s="1"/>
  <c r="P6" i="3"/>
  <c r="F7" i="2"/>
  <c r="G7" i="2"/>
  <c r="H7" i="2" s="1"/>
  <c r="M9" i="3" l="1"/>
  <c r="N8" i="3"/>
  <c r="F8" i="2"/>
  <c r="G8" i="2"/>
  <c r="H8" i="2" s="1"/>
  <c r="P8" i="3" l="1"/>
  <c r="M10" i="3"/>
  <c r="N9" i="3"/>
  <c r="P9" i="3" s="1"/>
  <c r="F9" i="2"/>
  <c r="G9" i="2"/>
  <c r="H9" i="2" s="1"/>
  <c r="M11" i="3" l="1"/>
  <c r="N10" i="3"/>
  <c r="P10" i="3" s="1"/>
  <c r="F10" i="2"/>
  <c r="G10" i="2"/>
  <c r="H10" i="2" s="1"/>
  <c r="M12" i="3" l="1"/>
  <c r="N11" i="3"/>
  <c r="P11" i="3" s="1"/>
  <c r="F11" i="2"/>
  <c r="G11" i="2"/>
  <c r="H11" i="2" s="1"/>
  <c r="M13" i="3" l="1"/>
  <c r="N13" i="3" s="1"/>
  <c r="N12" i="3"/>
  <c r="P12" i="3" s="1"/>
  <c r="F12" i="2"/>
  <c r="G12" i="2"/>
  <c r="H12" i="2" s="1"/>
  <c r="P13" i="3" l="1"/>
  <c r="N14" i="3"/>
  <c r="F13" i="2"/>
  <c r="G13" i="2" s="1"/>
  <c r="H13" i="2" s="1"/>
  <c r="F14" i="2" l="1"/>
  <c r="G14" i="2"/>
  <c r="H14" i="2" s="1"/>
  <c r="F15" i="2" l="1"/>
  <c r="G15" i="2" s="1"/>
  <c r="H15" i="2" s="1"/>
  <c r="F16" i="2" l="1"/>
  <c r="G16" i="2"/>
  <c r="H16" i="2" s="1"/>
  <c r="F17" i="2" l="1"/>
  <c r="G17" i="2" s="1"/>
  <c r="H17" i="2" s="1"/>
  <c r="F18" i="2" l="1"/>
  <c r="G18" i="2"/>
  <c r="H18" i="2" s="1"/>
  <c r="F19" i="2" l="1"/>
  <c r="G19" i="2" s="1"/>
  <c r="H19" i="2" s="1"/>
  <c r="F20" i="2" l="1"/>
  <c r="G20" i="2"/>
  <c r="H20" i="2" s="1"/>
  <c r="F21" i="2" l="1"/>
  <c r="G21" i="2" s="1"/>
  <c r="H21" i="2" s="1"/>
  <c r="F22" i="2" l="1"/>
  <c r="G22" i="2" s="1"/>
  <c r="H22" i="2" s="1"/>
  <c r="F23" i="2" l="1"/>
  <c r="G23" i="2" s="1"/>
  <c r="H23" i="2" s="1"/>
  <c r="F24" i="2" l="1"/>
  <c r="G24" i="2"/>
  <c r="H24" i="2" s="1"/>
  <c r="F25" i="2" l="1"/>
  <c r="G25" i="2" s="1"/>
  <c r="H25" i="2" s="1"/>
  <c r="F26" i="2" l="1"/>
  <c r="G26" i="2"/>
  <c r="H26" i="2" s="1"/>
  <c r="F27" i="2" l="1"/>
  <c r="G27" i="2" s="1"/>
  <c r="H27" i="2" s="1"/>
  <c r="F28" i="2" l="1"/>
  <c r="G28" i="2" s="1"/>
  <c r="H28" i="2" s="1"/>
  <c r="F29" i="2" l="1"/>
  <c r="G29" i="2" s="1"/>
  <c r="H29" i="2" s="1"/>
  <c r="F30" i="2" l="1"/>
  <c r="G30" i="2" s="1"/>
  <c r="H30" i="2" s="1"/>
  <c r="F31" i="2" l="1"/>
  <c r="G31" i="2" s="1"/>
  <c r="H31" i="2" s="1"/>
  <c r="F32" i="2" l="1"/>
  <c r="G32" i="2" s="1"/>
  <c r="H32" i="2" s="1"/>
  <c r="F33" i="2" l="1"/>
  <c r="G33" i="2" s="1"/>
  <c r="H33" i="2" s="1"/>
  <c r="F34" i="2" l="1"/>
  <c r="G34" i="2" s="1"/>
  <c r="H34" i="2" s="1"/>
  <c r="F35" i="2" l="1"/>
  <c r="G35" i="2" s="1"/>
  <c r="H35" i="2" s="1"/>
  <c r="F36" i="2" l="1"/>
  <c r="G36" i="2" s="1"/>
  <c r="H36" i="2" s="1"/>
  <c r="F37" i="2" l="1"/>
  <c r="G37" i="2" s="1"/>
  <c r="H37" i="2" s="1"/>
  <c r="F38" i="2" l="1"/>
  <c r="G38" i="2" s="1"/>
  <c r="H38" i="2" s="1"/>
  <c r="F39" i="2" l="1"/>
  <c r="G39" i="2" s="1"/>
  <c r="H39" i="2" s="1"/>
  <c r="F40" i="2" l="1"/>
  <c r="G40" i="2" s="1"/>
  <c r="H40" i="2" s="1"/>
  <c r="F41" i="2" l="1"/>
  <c r="G41" i="2" s="1"/>
  <c r="H41" i="2" s="1"/>
  <c r="F42" i="2" l="1"/>
  <c r="G42" i="2" s="1"/>
  <c r="H42" i="2" s="1"/>
  <c r="F43" i="2" l="1"/>
  <c r="G43" i="2" s="1"/>
  <c r="H43" i="2" s="1"/>
  <c r="F44" i="2" l="1"/>
  <c r="G44" i="2" s="1"/>
  <c r="H44" i="2" s="1"/>
  <c r="F45" i="2" l="1"/>
  <c r="G45" i="2" s="1"/>
  <c r="H45" i="2" s="1"/>
  <c r="F46" i="2" l="1"/>
  <c r="G46" i="2" s="1"/>
  <c r="H46" i="2" s="1"/>
  <c r="F47" i="2" l="1"/>
  <c r="G47" i="2" s="1"/>
  <c r="H47" i="2" s="1"/>
  <c r="F48" i="2" l="1"/>
  <c r="G48" i="2" s="1"/>
  <c r="H48" i="2" s="1"/>
  <c r="F49" i="2" l="1"/>
  <c r="G49" i="2" s="1"/>
  <c r="H49" i="2" s="1"/>
  <c r="F50" i="2" l="1"/>
  <c r="G50" i="2" s="1"/>
  <c r="H50" i="2" s="1"/>
  <c r="F51" i="2" l="1"/>
  <c r="G51" i="2" s="1"/>
  <c r="H51" i="2" s="1"/>
  <c r="F52" i="2" l="1"/>
  <c r="G52" i="2" s="1"/>
  <c r="H52" i="2" s="1"/>
  <c r="F53" i="2" l="1"/>
  <c r="G53" i="2" s="1"/>
  <c r="H53" i="2" s="1"/>
  <c r="F54" i="2" l="1"/>
  <c r="G54" i="2" s="1"/>
  <c r="H54" i="2" l="1"/>
  <c r="F55" i="2" s="1"/>
  <c r="G55" i="2" l="1"/>
  <c r="H55" i="2" l="1"/>
  <c r="F56" i="2" s="1"/>
  <c r="G56" i="2" l="1"/>
  <c r="H56" i="2" l="1"/>
  <c r="F57" i="2" s="1"/>
  <c r="G57" i="2" l="1"/>
  <c r="H57" i="2" l="1"/>
  <c r="F58" i="2" s="1"/>
  <c r="G58" i="2" l="1"/>
  <c r="H58" i="2" l="1"/>
  <c r="F59" i="2" s="1"/>
  <c r="G59" i="2" l="1"/>
  <c r="H59" i="2" l="1"/>
  <c r="F60" i="2" s="1"/>
  <c r="G60" i="2" l="1"/>
  <c r="H60" i="2" l="1"/>
  <c r="F61" i="2" s="1"/>
  <c r="G61" i="2" l="1"/>
  <c r="H61" i="2" l="1"/>
  <c r="F62" i="2" s="1"/>
  <c r="G62" i="2" l="1"/>
  <c r="H62" i="2" s="1"/>
  <c r="F63" i="2" s="1"/>
  <c r="G63" i="2" s="1"/>
  <c r="H63" i="2" s="1"/>
  <c r="F64" i="2" s="1"/>
  <c r="G64" i="2" s="1"/>
  <c r="H64" i="2" s="1"/>
  <c r="F65" i="2" s="1"/>
  <c r="G65" i="2" s="1"/>
  <c r="H65" i="2" s="1"/>
  <c r="F66" i="2" s="1"/>
  <c r="G66" i="2" s="1"/>
  <c r="H66" i="2" s="1"/>
  <c r="F67" i="2" s="1"/>
  <c r="G67" i="2" s="1"/>
  <c r="H67" i="2" s="1"/>
  <c r="F68" i="2" s="1"/>
  <c r="G68" i="2" s="1"/>
  <c r="H68" i="2" s="1"/>
  <c r="F69" i="2" s="1"/>
  <c r="G69" i="2" s="1"/>
  <c r="H69" i="2" l="1"/>
  <c r="F70" i="2" s="1"/>
  <c r="G70" i="2" s="1"/>
  <c r="H70" i="2" s="1"/>
  <c r="F71" i="2" l="1"/>
  <c r="G71" i="2" l="1"/>
  <c r="I71" i="2"/>
  <c r="J71" i="2" l="1"/>
  <c r="H71" i="2"/>
  <c r="F72" i="2" s="1"/>
  <c r="G72" i="2" s="1"/>
  <c r="H72" i="2" l="1"/>
  <c r="F73" i="2" s="1"/>
  <c r="G73" i="2" s="1"/>
  <c r="H73" i="2" l="1"/>
  <c r="F74" i="2" s="1"/>
  <c r="G74" i="2" s="1"/>
  <c r="H74" i="2" l="1"/>
  <c r="F75" i="2" s="1"/>
  <c r="G75" i="2" s="1"/>
  <c r="H75" i="2" l="1"/>
  <c r="F76" i="2" s="1"/>
  <c r="G76" i="2" l="1"/>
  <c r="H76" i="2" s="1"/>
  <c r="F77" i="2" l="1"/>
  <c r="G77" i="2" s="1"/>
  <c r="H77" i="2" s="1"/>
  <c r="F78" i="2" l="1"/>
  <c r="G78" i="2" s="1"/>
  <c r="H78" i="2" s="1"/>
  <c r="F79" i="2" l="1"/>
  <c r="G79" i="2" s="1"/>
  <c r="H79" i="2" s="1"/>
  <c r="F80" i="2" l="1"/>
  <c r="G80" i="2" s="1"/>
  <c r="H80" i="2" s="1"/>
  <c r="F81" i="2" s="1"/>
  <c r="G81" i="2" s="1"/>
  <c r="H81" i="2" l="1"/>
  <c r="F82" i="2" l="1"/>
  <c r="G82" i="2" l="1"/>
  <c r="H82" i="2" s="1"/>
  <c r="F83" i="2" l="1"/>
  <c r="H83" i="2" s="1"/>
  <c r="F84" i="2" l="1"/>
  <c r="G84" i="2" l="1"/>
  <c r="H84" i="2" s="1"/>
  <c r="F85" i="2" s="1"/>
  <c r="G85" i="2" l="1"/>
  <c r="H85" i="2" s="1"/>
  <c r="K85" i="2"/>
  <c r="K88" i="2" s="1"/>
  <c r="F86" i="2" l="1"/>
  <c r="G86" i="2" s="1"/>
  <c r="H86" i="2" s="1"/>
  <c r="H87" i="2" s="1"/>
  <c r="K90" i="2"/>
  <c r="K89" i="2"/>
  <c r="K91" i="2" s="1"/>
  <c r="F88" i="2" l="1"/>
  <c r="G88" i="2" s="1"/>
  <c r="H88" i="2" s="1"/>
  <c r="F89" i="2" l="1"/>
  <c r="G89" i="2" s="1"/>
  <c r="H89" i="2" s="1"/>
  <c r="F90" i="2" l="1"/>
  <c r="G90" i="2" s="1"/>
  <c r="H90" i="2" s="1"/>
  <c r="F91" i="2" l="1"/>
  <c r="G91" i="2" s="1"/>
  <c r="H91" i="2" s="1"/>
  <c r="F92" i="2" l="1"/>
  <c r="G92" i="2" s="1"/>
  <c r="H92" i="2" s="1"/>
  <c r="F93" i="2" l="1"/>
  <c r="G93" i="2" s="1"/>
  <c r="H93" i="2" s="1"/>
  <c r="F94" i="2" l="1"/>
  <c r="G94" i="2" s="1"/>
  <c r="H94" i="2" s="1"/>
  <c r="F95" i="2" l="1"/>
  <c r="G95" i="2" s="1"/>
  <c r="H95" i="2" s="1"/>
  <c r="F96" i="2" s="1"/>
  <c r="G96" i="2" s="1"/>
  <c r="H96" i="2" s="1"/>
  <c r="F97" i="2" s="1"/>
  <c r="G97" i="2" s="1"/>
  <c r="H97" i="2" l="1"/>
  <c r="F98" i="2" s="1"/>
  <c r="G98" i="2" s="1"/>
  <c r="H98" i="2" l="1"/>
  <c r="F99" i="2" s="1"/>
  <c r="G99" i="2" s="1"/>
  <c r="H99" i="2" l="1"/>
  <c r="F100" i="2" s="1"/>
  <c r="G100" i="2" s="1"/>
  <c r="H100" i="2" l="1"/>
  <c r="F101" i="2" s="1"/>
  <c r="G101" i="2" s="1"/>
  <c r="H101" i="2" l="1"/>
  <c r="F102" i="2" s="1"/>
  <c r="G102" i="2" s="1"/>
  <c r="H102" i="2" l="1"/>
  <c r="F103" i="2" s="1"/>
  <c r="G103" i="2" s="1"/>
  <c r="H103" i="2" l="1"/>
  <c r="F104" i="2" s="1"/>
  <c r="G104" i="2" s="1"/>
  <c r="H104" i="2" l="1"/>
  <c r="F105" i="2" s="1"/>
  <c r="G105" i="2" s="1"/>
  <c r="H105" i="2" l="1"/>
  <c r="F106" i="2" s="1"/>
  <c r="G106" i="2" s="1"/>
  <c r="H106" i="2" l="1"/>
  <c r="F107" i="2" s="1"/>
  <c r="G107" i="2" s="1"/>
  <c r="H107" i="2" l="1"/>
  <c r="F108" i="2" s="1"/>
  <c r="G108" i="2" s="1"/>
  <c r="H108" i="2" l="1"/>
  <c r="F109" i="2" s="1"/>
  <c r="G109" i="2" s="1"/>
  <c r="H109" i="2" l="1"/>
  <c r="F110" i="2" s="1"/>
  <c r="G110" i="2" s="1"/>
  <c r="H110" i="2" l="1"/>
  <c r="F111" i="2" s="1"/>
  <c r="G111" i="2" s="1"/>
  <c r="H111" i="2" l="1"/>
  <c r="F112" i="2" s="1"/>
  <c r="G112" i="2" s="1"/>
  <c r="H112" i="2" l="1"/>
  <c r="F113" i="2" s="1"/>
  <c r="G113" i="2" s="1"/>
  <c r="H113" i="2" l="1"/>
  <c r="F114" i="2" s="1"/>
  <c r="G114" i="2" s="1"/>
  <c r="H114" i="2" l="1"/>
  <c r="F115" i="2" s="1"/>
  <c r="G115" i="2" s="1"/>
  <c r="H115" i="2" l="1"/>
  <c r="F116" i="2" s="1"/>
  <c r="G116" i="2" s="1"/>
  <c r="H116" i="2" l="1"/>
  <c r="F117" i="2" s="1"/>
  <c r="G117" i="2" s="1"/>
  <c r="H117" i="2" l="1"/>
  <c r="F118" i="2" s="1"/>
  <c r="G118" i="2" s="1"/>
  <c r="H118" i="2" l="1"/>
  <c r="F119" i="2" s="1"/>
  <c r="G119" i="2" s="1"/>
  <c r="H119" i="2" l="1"/>
  <c r="F120" i="2" s="1"/>
  <c r="G120" i="2" s="1"/>
  <c r="H120" i="2" l="1"/>
  <c r="F121" i="2" s="1"/>
  <c r="G121" i="2" s="1"/>
  <c r="H121" i="2" l="1"/>
  <c r="F122" i="2" s="1"/>
  <c r="G122" i="2" s="1"/>
  <c r="H122" i="2" l="1"/>
  <c r="F123" i="2" s="1"/>
  <c r="G123" i="2" s="1"/>
  <c r="H123" i="2" l="1"/>
  <c r="F124" i="2" s="1"/>
  <c r="G124" i="2" s="1"/>
  <c r="H124" i="2" l="1"/>
  <c r="F125" i="2" s="1"/>
  <c r="G125" i="2" s="1"/>
  <c r="H125" i="2" l="1"/>
  <c r="F126" i="2" s="1"/>
  <c r="G126" i="2" s="1"/>
  <c r="H126" i="2" l="1"/>
  <c r="F127" i="2" s="1"/>
  <c r="G127" i="2" s="1"/>
  <c r="H127" i="2" l="1"/>
  <c r="F128" i="2" s="1"/>
  <c r="G128" i="2" s="1"/>
  <c r="H128" i="2" l="1"/>
  <c r="F129" i="2" s="1"/>
  <c r="G129" i="2" s="1"/>
  <c r="H129" i="2" l="1"/>
  <c r="F130" i="2" s="1"/>
  <c r="G130" i="2" s="1"/>
  <c r="H130" i="2" l="1"/>
  <c r="F131" i="2" s="1"/>
  <c r="G131" i="2" s="1"/>
  <c r="H131" i="2" l="1"/>
  <c r="F132" i="2" s="1"/>
  <c r="G132" i="2" s="1"/>
  <c r="H132" i="2" l="1"/>
  <c r="F133" i="2" s="1"/>
  <c r="G133" i="2" s="1"/>
  <c r="H133" i="2" l="1"/>
  <c r="F134" i="2" s="1"/>
  <c r="G134" i="2" s="1"/>
  <c r="H134" i="2" l="1"/>
  <c r="F135" i="2" s="1"/>
  <c r="G135" i="2" s="1"/>
  <c r="H135" i="2" l="1"/>
  <c r="F136" i="2" s="1"/>
  <c r="G136" i="2" s="1"/>
  <c r="H136" i="2" l="1"/>
  <c r="F137" i="2" s="1"/>
  <c r="G137" i="2" s="1"/>
  <c r="H137" i="2" l="1"/>
  <c r="F138" i="2" s="1"/>
  <c r="G138" i="2" s="1"/>
  <c r="H138" i="2" l="1"/>
  <c r="F139" i="2" s="1"/>
  <c r="G139" i="2" s="1"/>
  <c r="H139" i="2" l="1"/>
  <c r="F140" i="2" s="1"/>
  <c r="G140" i="2" s="1"/>
  <c r="H140" i="2" l="1"/>
  <c r="F141" i="2" s="1"/>
  <c r="G141" i="2" s="1"/>
  <c r="H141" i="2" l="1"/>
  <c r="F142" i="2" s="1"/>
  <c r="G142" i="2" s="1"/>
  <c r="H142" i="2" l="1"/>
  <c r="F143" i="2" s="1"/>
  <c r="G143" i="2" s="1"/>
  <c r="H143" i="2" l="1"/>
  <c r="F144" i="2" s="1"/>
  <c r="G144" i="2" s="1"/>
  <c r="H144" i="2" l="1"/>
  <c r="F145" i="2" s="1"/>
  <c r="G145" i="2" s="1"/>
  <c r="H145" i="2" l="1"/>
  <c r="F146" i="2" s="1"/>
  <c r="G146" i="2" s="1"/>
  <c r="H146" i="2" l="1"/>
  <c r="F147" i="2" s="1"/>
  <c r="G147" i="2" s="1"/>
  <c r="H147" i="2" l="1"/>
  <c r="F148" i="2" s="1"/>
  <c r="G148" i="2" s="1"/>
  <c r="H148" i="2" l="1"/>
  <c r="F149" i="2" s="1"/>
  <c r="G149" i="2" s="1"/>
  <c r="H149" i="2" l="1"/>
  <c r="F150" i="2" s="1"/>
  <c r="G150" i="2" s="1"/>
  <c r="H150" i="2" l="1"/>
  <c r="F151" i="2" s="1"/>
  <c r="G151" i="2" s="1"/>
  <c r="H151" i="2" l="1"/>
  <c r="F152" i="2" s="1"/>
  <c r="G152" i="2" s="1"/>
  <c r="H152" i="2" l="1"/>
  <c r="F153" i="2" s="1"/>
  <c r="G153" i="2" s="1"/>
  <c r="H153" i="2" l="1"/>
  <c r="F154" i="2" s="1"/>
  <c r="G154" i="2" s="1"/>
  <c r="H154" i="2" l="1"/>
  <c r="F155" i="2" s="1"/>
  <c r="G155" i="2" s="1"/>
  <c r="H155" i="2" l="1"/>
  <c r="F156" i="2" s="1"/>
  <c r="G156" i="2" s="1"/>
  <c r="H156" i="2" l="1"/>
  <c r="F157" i="2" s="1"/>
  <c r="G157" i="2" s="1"/>
  <c r="H157" i="2" l="1"/>
  <c r="F158" i="2" s="1"/>
  <c r="G158" i="2" s="1"/>
  <c r="H158" i="2" l="1"/>
</calcChain>
</file>

<file path=xl/sharedStrings.xml><?xml version="1.0" encoding="utf-8"?>
<sst xmlns="http://schemas.openxmlformats.org/spreadsheetml/2006/main" count="15" uniqueCount="15">
  <si>
    <t>курс</t>
  </si>
  <si>
    <t>Евро</t>
  </si>
  <si>
    <t>Формула расчёта суммы ежемесячного платежа при аннуитетной схеме погашения следующая:</t>
  </si>
  <si>
    <t>A = K * S</t>
  </si>
  <si>
    <r>
      <t xml:space="preserve">где </t>
    </r>
    <r>
      <rPr>
        <b/>
        <sz val="11"/>
        <color theme="1"/>
        <rFont val="Calibri"/>
        <family val="2"/>
        <scheme val="minor"/>
      </rPr>
      <t xml:space="preserve">А </t>
    </r>
    <r>
      <rPr>
        <sz val="11"/>
        <color theme="1"/>
        <rFont val="Calibri"/>
        <family val="2"/>
        <scheme val="minor"/>
      </rPr>
      <t>– сумма ежемесячного аннуитетного платежа,</t>
    </r>
  </si>
  <si>
    <r>
      <t>К</t>
    </r>
    <r>
      <rPr>
        <sz val="11"/>
        <color theme="1"/>
        <rFont val="Calibri"/>
        <family val="2"/>
        <scheme val="minor"/>
      </rPr>
      <t xml:space="preserve"> - коэффициент аннуитета,</t>
    </r>
  </si>
  <si>
    <r>
      <t>S</t>
    </r>
    <r>
      <rPr>
        <sz val="11"/>
        <color theme="1"/>
        <rFont val="Calibri"/>
        <family val="2"/>
        <scheme val="minor"/>
      </rPr>
      <t xml:space="preserve"> - сумма кредита.</t>
    </r>
  </si>
  <si>
    <t>Сумма кредита известна. А для расчёта К – коэффициента аннуитета, используется следующая формула:</t>
  </si>
  <si>
    <r>
      <t xml:space="preserve">где 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процентная ставка по кредиту в месяц (рассчитывается как годовая, делённая на 12 месяцев),</t>
    </r>
  </si>
  <si>
    <r>
      <t>n</t>
    </r>
    <r>
      <rPr>
        <sz val="11"/>
        <color theme="1"/>
        <rFont val="Calibri"/>
        <family val="2"/>
        <scheme val="minor"/>
      </rPr>
      <t xml:space="preserve"> - количество периодов (месяцев) погашения кредита.</t>
    </r>
  </si>
  <si>
    <t>K=(i*(1+i)^n)/((1+i)^n)-1)</t>
  </si>
  <si>
    <t>Термін  (років)</t>
  </si>
  <si>
    <t xml:space="preserve">Сума </t>
  </si>
  <si>
    <t>Ставка</t>
  </si>
  <si>
    <t>Платеж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</si>
</sst>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6621"/>
      <name val="Arial"/>
      <family val="2"/>
      <charset val="204"/>
    </font>
    <font>
      <b/>
      <sz val="7"/>
      <color rgb="FF000000"/>
      <name val="Verdana"/>
      <family val="2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" fontId="0" fillId="0" borderId="0" xfId="0" applyNumberFormat="1" applyAlignment="1"/>
    <xf numFmtId="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4" fontId="1" fillId="0" borderId="0" xfId="0" applyNumberFormat="1" applyFont="1" applyAlignment="1"/>
    <xf numFmtId="0" fontId="3" fillId="0" borderId="0" xfId="0" applyFont="1"/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" fontId="0" fillId="0" borderId="0" xfId="0" applyNumberFormat="1"/>
    <xf numFmtId="16" fontId="0" fillId="0" borderId="0" xfId="0" applyNumberFormat="1"/>
    <xf numFmtId="0" fontId="1" fillId="0" borderId="0" xfId="0" applyFont="1"/>
    <xf numFmtId="0" fontId="4" fillId="0" borderId="0" xfId="0" applyFont="1"/>
    <xf numFmtId="164" fontId="0" fillId="0" borderId="0" xfId="0" applyNumberFormat="1"/>
    <xf numFmtId="4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workbookViewId="0">
      <selection activeCell="E11" sqref="E11"/>
    </sheetView>
  </sheetViews>
  <sheetFormatPr defaultRowHeight="15" x14ac:dyDescent="0.25"/>
  <cols>
    <col min="1" max="2" width="8.7109375" customWidth="1"/>
    <col min="3" max="3" width="9.85546875" bestFit="1" customWidth="1"/>
    <col min="4" max="4" width="9" bestFit="1" customWidth="1"/>
    <col min="16" max="18" width="9.85546875" bestFit="1" customWidth="1"/>
  </cols>
  <sheetData>
    <row r="1" spans="1:20" x14ac:dyDescent="0.25">
      <c r="A1" s="1"/>
    </row>
    <row r="3" spans="1:20" x14ac:dyDescent="0.25">
      <c r="D3" s="4" t="s">
        <v>0</v>
      </c>
      <c r="E3" s="4" t="s">
        <v>1</v>
      </c>
    </row>
    <row r="4" spans="1:20" s="2" customFormat="1" x14ac:dyDescent="0.25">
      <c r="C4" s="2">
        <v>200000</v>
      </c>
      <c r="D4" s="3">
        <v>35</v>
      </c>
      <c r="E4" s="2">
        <f>C4/D4</f>
        <v>5714.2857142857147</v>
      </c>
      <c r="F4" s="2">
        <v>-2000</v>
      </c>
      <c r="G4" s="2">
        <f>E4+F4</f>
        <v>3714.2857142857147</v>
      </c>
    </row>
    <row r="5" spans="1:20" s="2" customFormat="1" x14ac:dyDescent="0.25"/>
    <row r="6" spans="1:20" s="2" customFormat="1" x14ac:dyDescent="0.25">
      <c r="C6" s="2">
        <f>C4/24</f>
        <v>8333.3333333333339</v>
      </c>
    </row>
    <row r="7" spans="1:20" s="2" customFormat="1" x14ac:dyDescent="0.25"/>
    <row r="8" spans="1:20" s="2" customFormat="1" x14ac:dyDescent="0.25"/>
    <row r="9" spans="1:20" s="2" customFormat="1" x14ac:dyDescent="0.25">
      <c r="O9" s="2">
        <v>20000</v>
      </c>
      <c r="P9" s="2">
        <f>O9*30</f>
        <v>600000</v>
      </c>
    </row>
    <row r="10" spans="1:20" s="2" customFormat="1" x14ac:dyDescent="0.25">
      <c r="E10" s="2">
        <v>16</v>
      </c>
      <c r="F10" s="2">
        <v>31</v>
      </c>
    </row>
    <row r="11" spans="1:20" s="2" customFormat="1" x14ac:dyDescent="0.25">
      <c r="E11" s="2">
        <v>10273.33</v>
      </c>
      <c r="F11" s="2">
        <v>11300.67</v>
      </c>
      <c r="G11" s="7">
        <f>E11+F11</f>
        <v>21574</v>
      </c>
      <c r="J11" s="8">
        <v>33.495399999999997</v>
      </c>
      <c r="L11" s="2">
        <f>G11/J11</f>
        <v>644.08844199502028</v>
      </c>
    </row>
    <row r="12" spans="1:20" s="2" customFormat="1" x14ac:dyDescent="0.25">
      <c r="O12" s="2">
        <v>32000</v>
      </c>
    </row>
    <row r="13" spans="1:20" s="2" customFormat="1" x14ac:dyDescent="0.25">
      <c r="G13" s="2">
        <f>F11/G11</f>
        <v>0.52380967831649206</v>
      </c>
      <c r="H13" s="2">
        <f>G13*21</f>
        <v>11.000003244646333</v>
      </c>
      <c r="Q13" s="2">
        <f>39*22000</f>
        <v>858000</v>
      </c>
      <c r="R13" s="2">
        <f>Q13-600000</f>
        <v>258000</v>
      </c>
      <c r="S13" s="2">
        <f>R13/10/12</f>
        <v>2150</v>
      </c>
      <c r="T13" s="2">
        <f>R13*0.1/12</f>
        <v>2150</v>
      </c>
    </row>
    <row r="14" spans="1:20" s="2" customFormat="1" x14ac:dyDescent="0.25">
      <c r="G14" s="2">
        <f>E11/G11</f>
        <v>0.47619032168350794</v>
      </c>
      <c r="H14" s="2">
        <f>G14*21</f>
        <v>9.9999967553536671</v>
      </c>
      <c r="J14" s="9">
        <f>G11/35.4</f>
        <v>609.43502824858763</v>
      </c>
    </row>
    <row r="15" spans="1:20" s="2" customFormat="1" x14ac:dyDescent="0.25"/>
    <row r="16" spans="1:20" s="2" customFormat="1" x14ac:dyDescent="0.25"/>
    <row r="17" spans="7:18" s="2" customFormat="1" x14ac:dyDescent="0.25">
      <c r="J17" s="2">
        <v>35.200000000000003</v>
      </c>
    </row>
    <row r="18" spans="7:18" x14ac:dyDescent="0.25">
      <c r="J18" s="2"/>
      <c r="O18">
        <v>12000</v>
      </c>
      <c r="P18">
        <f>O18*30</f>
        <v>360000</v>
      </c>
      <c r="Q18">
        <f>P18*0.1/12</f>
        <v>3000</v>
      </c>
      <c r="R18">
        <f>P18/10/12</f>
        <v>3000</v>
      </c>
    </row>
    <row r="19" spans="7:18" x14ac:dyDescent="0.25">
      <c r="J19">
        <f>(J17-J11)*100</f>
        <v>170.46000000000063</v>
      </c>
    </row>
    <row r="21" spans="7:18" x14ac:dyDescent="0.25">
      <c r="J21">
        <f>70000/12</f>
        <v>5833.333333333333</v>
      </c>
    </row>
    <row r="22" spans="7:18" x14ac:dyDescent="0.25">
      <c r="G22" s="10"/>
    </row>
    <row r="26" spans="7:18" x14ac:dyDescent="0.25">
      <c r="L26">
        <f>L23+8000</f>
        <v>8000</v>
      </c>
      <c r="N26">
        <v>68000</v>
      </c>
      <c r="O26">
        <f>N26/26.15</f>
        <v>2600.3824091778206</v>
      </c>
    </row>
    <row r="28" spans="7:18" x14ac:dyDescent="0.25">
      <c r="P28">
        <v>100</v>
      </c>
      <c r="R28">
        <f>P28*36/26.5</f>
        <v>135.84905660377359</v>
      </c>
    </row>
    <row r="29" spans="7:18" x14ac:dyDescent="0.25">
      <c r="P29">
        <v>1000</v>
      </c>
      <c r="R29">
        <f>P29</f>
        <v>1000</v>
      </c>
    </row>
    <row r="30" spans="7:18" x14ac:dyDescent="0.25">
      <c r="J30">
        <v>400</v>
      </c>
      <c r="K30">
        <v>26.22</v>
      </c>
      <c r="L30">
        <f>J30*K30</f>
        <v>10488</v>
      </c>
      <c r="P30">
        <v>1650</v>
      </c>
      <c r="R30">
        <f>P30*32.5/26.5</f>
        <v>2023.5849056603774</v>
      </c>
    </row>
    <row r="31" spans="7:18" x14ac:dyDescent="0.25">
      <c r="J31">
        <v>400</v>
      </c>
      <c r="K31">
        <v>26.3</v>
      </c>
      <c r="L31">
        <f>J31*K31</f>
        <v>10520</v>
      </c>
      <c r="P31">
        <v>40000</v>
      </c>
      <c r="R31">
        <f>P31/26.5</f>
        <v>1509.433962264151</v>
      </c>
    </row>
    <row r="32" spans="7:18" x14ac:dyDescent="0.25">
      <c r="P32">
        <v>5000</v>
      </c>
      <c r="R32">
        <f>P32/26.5</f>
        <v>188.67924528301887</v>
      </c>
    </row>
    <row r="33" spans="14:18" x14ac:dyDescent="0.25">
      <c r="P33">
        <v>10000</v>
      </c>
      <c r="R33">
        <f>P33/26.5</f>
        <v>377.35849056603774</v>
      </c>
    </row>
    <row r="34" spans="14:18" x14ac:dyDescent="0.25">
      <c r="R34">
        <f>SUM(R28:R33)</f>
        <v>5234.9056603773588</v>
      </c>
    </row>
    <row r="36" spans="14:18" x14ac:dyDescent="0.25">
      <c r="P36" s="11"/>
    </row>
    <row r="37" spans="14:18" x14ac:dyDescent="0.25">
      <c r="N37">
        <v>2500</v>
      </c>
      <c r="P37" s="11">
        <f>N37*1</f>
        <v>2500</v>
      </c>
    </row>
    <row r="38" spans="14:18" x14ac:dyDescent="0.25">
      <c r="N38">
        <v>1650</v>
      </c>
      <c r="P38" s="11">
        <f>N38*32.5/26.5</f>
        <v>2023.5849056603774</v>
      </c>
    </row>
    <row r="39" spans="14:18" x14ac:dyDescent="0.25">
      <c r="N39">
        <v>100</v>
      </c>
      <c r="P39" s="11">
        <f>N39*36/26.5</f>
        <v>135.84905660377359</v>
      </c>
    </row>
    <row r="40" spans="14:18" x14ac:dyDescent="0.25">
      <c r="P40" s="11">
        <f>SUM(P37:P39)</f>
        <v>4659.433962264151</v>
      </c>
    </row>
    <row r="41" spans="14:18" x14ac:dyDescent="0.25">
      <c r="P41" s="11"/>
    </row>
    <row r="42" spans="14:18" x14ac:dyDescent="0.25">
      <c r="P42" s="11"/>
    </row>
    <row r="43" spans="14:18" x14ac:dyDescent="0.25">
      <c r="N43">
        <v>5000</v>
      </c>
      <c r="P43" s="11">
        <f>N43/26.5</f>
        <v>188.67924528301887</v>
      </c>
    </row>
    <row r="44" spans="14:18" x14ac:dyDescent="0.25">
      <c r="P44" s="11">
        <v>50</v>
      </c>
    </row>
    <row r="45" spans="14:18" x14ac:dyDescent="0.25">
      <c r="N45">
        <v>11000</v>
      </c>
      <c r="P45" s="11">
        <f>N45/26.5</f>
        <v>415.09433962264148</v>
      </c>
    </row>
    <row r="46" spans="14:18" x14ac:dyDescent="0.25">
      <c r="P46" s="11">
        <f>SUM(P43:P45)</f>
        <v>653.7735849056603</v>
      </c>
    </row>
    <row r="47" spans="14:18" x14ac:dyDescent="0.25">
      <c r="P47" s="11"/>
    </row>
    <row r="48" spans="14:18" x14ac:dyDescent="0.25">
      <c r="P48" s="11">
        <f>P40+P46</f>
        <v>5313.2075471698117</v>
      </c>
    </row>
    <row r="49" spans="16:16" x14ac:dyDescent="0.25">
      <c r="P49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0"/>
  <sheetViews>
    <sheetView topLeftCell="A162" workbookViewId="0">
      <selection activeCell="H91" sqref="H91"/>
    </sheetView>
  </sheetViews>
  <sheetFormatPr defaultRowHeight="15" x14ac:dyDescent="0.25"/>
  <cols>
    <col min="2" max="2" width="10.7109375" customWidth="1"/>
    <col min="3" max="3" width="11.85546875" style="6" customWidth="1"/>
    <col min="4" max="4" width="11.28515625" customWidth="1"/>
  </cols>
  <sheetData>
    <row r="1" spans="2:8" x14ac:dyDescent="0.25">
      <c r="H1">
        <v>192000</v>
      </c>
    </row>
    <row r="2" spans="2:8" x14ac:dyDescent="0.25">
      <c r="B2" s="5">
        <v>41152</v>
      </c>
      <c r="C2" s="6">
        <v>500</v>
      </c>
      <c r="F2">
        <f>H1*0.168/12/15</f>
        <v>179.20000000000002</v>
      </c>
      <c r="G2">
        <f>C2-F2</f>
        <v>320.79999999999995</v>
      </c>
      <c r="H2">
        <f>H1-G2</f>
        <v>191679.2</v>
      </c>
    </row>
    <row r="3" spans="2:8" x14ac:dyDescent="0.25">
      <c r="B3" s="5">
        <v>41162</v>
      </c>
      <c r="C3" s="6">
        <v>3000</v>
      </c>
      <c r="F3">
        <f>H2*0.168/12</f>
        <v>2683.5088000000001</v>
      </c>
      <c r="G3">
        <f t="shared" ref="G3:G68" si="0">C3-F3</f>
        <v>316.49119999999994</v>
      </c>
      <c r="H3">
        <f t="shared" ref="H3:H68" si="1">H2-G3</f>
        <v>191362.70880000002</v>
      </c>
    </row>
    <row r="4" spans="2:8" x14ac:dyDescent="0.25">
      <c r="B4" s="5">
        <v>41192</v>
      </c>
      <c r="C4" s="6">
        <v>3000</v>
      </c>
      <c r="F4">
        <f t="shared" ref="F4:F68" si="2">H3*0.168/12</f>
        <v>2679.0779232000004</v>
      </c>
      <c r="G4">
        <f t="shared" si="0"/>
        <v>320.92207679999956</v>
      </c>
      <c r="H4">
        <f t="shared" si="1"/>
        <v>191041.78672320003</v>
      </c>
    </row>
    <row r="5" spans="2:8" x14ac:dyDescent="0.25">
      <c r="B5" s="5">
        <v>41223</v>
      </c>
      <c r="C5" s="6">
        <v>3000</v>
      </c>
      <c r="F5">
        <f t="shared" si="2"/>
        <v>2674.5850141248006</v>
      </c>
      <c r="G5">
        <f t="shared" si="0"/>
        <v>325.41498587519936</v>
      </c>
      <c r="H5">
        <f t="shared" si="1"/>
        <v>190716.37173732484</v>
      </c>
    </row>
    <row r="6" spans="2:8" x14ac:dyDescent="0.25">
      <c r="B6" s="5">
        <v>41253</v>
      </c>
      <c r="C6" s="6">
        <v>3000</v>
      </c>
      <c r="F6">
        <f t="shared" si="2"/>
        <v>2670.0292043225477</v>
      </c>
      <c r="G6">
        <f t="shared" si="0"/>
        <v>329.97079567745232</v>
      </c>
      <c r="H6">
        <f t="shared" si="1"/>
        <v>190386.40094164739</v>
      </c>
    </row>
    <row r="7" spans="2:8" x14ac:dyDescent="0.25">
      <c r="B7" s="5">
        <v>41284</v>
      </c>
      <c r="C7" s="6">
        <v>3000</v>
      </c>
      <c r="F7">
        <f t="shared" si="2"/>
        <v>2665.4096131830634</v>
      </c>
      <c r="G7">
        <f t="shared" si="0"/>
        <v>334.59038681693664</v>
      </c>
      <c r="H7">
        <f t="shared" si="1"/>
        <v>190051.81055483044</v>
      </c>
    </row>
    <row r="8" spans="2:8" x14ac:dyDescent="0.25">
      <c r="B8" s="5">
        <v>41315</v>
      </c>
      <c r="C8" s="6">
        <v>3000</v>
      </c>
      <c r="F8">
        <f t="shared" si="2"/>
        <v>2660.7253477676263</v>
      </c>
      <c r="G8">
        <f t="shared" si="0"/>
        <v>339.27465223237368</v>
      </c>
      <c r="H8">
        <f t="shared" si="1"/>
        <v>189712.53590259806</v>
      </c>
    </row>
    <row r="9" spans="2:8" x14ac:dyDescent="0.25">
      <c r="B9" s="5">
        <v>41343</v>
      </c>
      <c r="C9" s="6">
        <v>3000</v>
      </c>
      <c r="F9">
        <f t="shared" si="2"/>
        <v>2655.9755026363732</v>
      </c>
      <c r="G9">
        <f t="shared" si="0"/>
        <v>344.02449736362678</v>
      </c>
      <c r="H9">
        <f t="shared" si="1"/>
        <v>189368.51140523443</v>
      </c>
    </row>
    <row r="10" spans="2:8" x14ac:dyDescent="0.25">
      <c r="B10" s="5">
        <v>41374</v>
      </c>
      <c r="C10" s="6">
        <v>3000</v>
      </c>
      <c r="F10">
        <f t="shared" si="2"/>
        <v>2651.1591596732819</v>
      </c>
      <c r="G10">
        <f t="shared" si="0"/>
        <v>348.84084032671808</v>
      </c>
      <c r="H10">
        <f t="shared" si="1"/>
        <v>189019.67056490772</v>
      </c>
    </row>
    <row r="11" spans="2:8" x14ac:dyDescent="0.25">
      <c r="B11" s="5">
        <v>41404</v>
      </c>
      <c r="C11" s="6">
        <v>3000</v>
      </c>
      <c r="F11">
        <f t="shared" si="2"/>
        <v>2646.2753879087081</v>
      </c>
      <c r="G11">
        <f t="shared" si="0"/>
        <v>353.72461209129187</v>
      </c>
      <c r="H11">
        <f t="shared" si="1"/>
        <v>188665.94595281643</v>
      </c>
    </row>
    <row r="12" spans="2:8" x14ac:dyDescent="0.25">
      <c r="B12" s="5">
        <v>41435</v>
      </c>
      <c r="C12" s="6">
        <v>3000</v>
      </c>
      <c r="F12">
        <f t="shared" si="2"/>
        <v>2641.3232433394301</v>
      </c>
      <c r="G12">
        <f t="shared" si="0"/>
        <v>358.67675666056994</v>
      </c>
      <c r="H12">
        <f t="shared" si="1"/>
        <v>188307.26919615586</v>
      </c>
    </row>
    <row r="13" spans="2:8" x14ac:dyDescent="0.25">
      <c r="B13" s="5">
        <v>41465</v>
      </c>
      <c r="C13" s="6">
        <v>3000</v>
      </c>
      <c r="F13">
        <f t="shared" si="2"/>
        <v>2636.301768746182</v>
      </c>
      <c r="G13">
        <f t="shared" si="0"/>
        <v>363.69823125381799</v>
      </c>
      <c r="H13">
        <f t="shared" si="1"/>
        <v>187943.57096490203</v>
      </c>
    </row>
    <row r="14" spans="2:8" x14ac:dyDescent="0.25">
      <c r="B14" s="5">
        <v>41496</v>
      </c>
      <c r="C14" s="6">
        <v>3000</v>
      </c>
      <c r="F14">
        <f t="shared" si="2"/>
        <v>2631.2099935086285</v>
      </c>
      <c r="G14">
        <f t="shared" si="0"/>
        <v>368.79000649137151</v>
      </c>
      <c r="H14">
        <f t="shared" si="1"/>
        <v>187574.78095841064</v>
      </c>
    </row>
    <row r="15" spans="2:8" x14ac:dyDescent="0.25">
      <c r="B15" s="5">
        <v>41527</v>
      </c>
      <c r="C15" s="6">
        <v>3000</v>
      </c>
      <c r="F15">
        <f t="shared" si="2"/>
        <v>2626.0469334177492</v>
      </c>
      <c r="G15">
        <f t="shared" si="0"/>
        <v>373.95306658225081</v>
      </c>
      <c r="H15">
        <f t="shared" si="1"/>
        <v>187200.8278918284</v>
      </c>
    </row>
    <row r="16" spans="2:8" x14ac:dyDescent="0.25">
      <c r="B16" s="5">
        <v>41557</v>
      </c>
      <c r="C16" s="6">
        <v>3000</v>
      </c>
      <c r="F16">
        <f t="shared" si="2"/>
        <v>2620.8115904855981</v>
      </c>
      <c r="G16">
        <f t="shared" si="0"/>
        <v>379.18840951440188</v>
      </c>
      <c r="H16">
        <f t="shared" si="1"/>
        <v>186821.639482314</v>
      </c>
    </row>
    <row r="17" spans="2:8" x14ac:dyDescent="0.25">
      <c r="B17" s="5">
        <v>41588</v>
      </c>
      <c r="C17" s="6">
        <v>3000</v>
      </c>
      <c r="F17">
        <f t="shared" si="2"/>
        <v>2615.5029527523961</v>
      </c>
      <c r="G17">
        <f t="shared" si="0"/>
        <v>384.49704724760386</v>
      </c>
      <c r="H17">
        <f t="shared" si="1"/>
        <v>186437.1424350664</v>
      </c>
    </row>
    <row r="18" spans="2:8" x14ac:dyDescent="0.25">
      <c r="B18" s="5">
        <v>41618</v>
      </c>
      <c r="C18" s="6">
        <v>3000</v>
      </c>
      <c r="F18">
        <f t="shared" si="2"/>
        <v>2610.1199940909296</v>
      </c>
      <c r="G18">
        <f t="shared" si="0"/>
        <v>389.88000590907041</v>
      </c>
      <c r="H18">
        <f t="shared" si="1"/>
        <v>186047.26242915733</v>
      </c>
    </row>
    <row r="19" spans="2:8" x14ac:dyDescent="0.25">
      <c r="B19" s="5">
        <v>41649</v>
      </c>
      <c r="C19" s="6">
        <v>3000</v>
      </c>
      <c r="F19">
        <f t="shared" si="2"/>
        <v>2604.6616740082027</v>
      </c>
      <c r="G19">
        <f t="shared" si="0"/>
        <v>395.33832599179732</v>
      </c>
      <c r="H19">
        <f t="shared" si="1"/>
        <v>185651.92410316554</v>
      </c>
    </row>
    <row r="20" spans="2:8" x14ac:dyDescent="0.25">
      <c r="B20" s="5">
        <v>41680</v>
      </c>
      <c r="C20" s="6">
        <v>3000</v>
      </c>
      <c r="F20">
        <f t="shared" si="2"/>
        <v>2599.1269374443177</v>
      </c>
      <c r="G20">
        <f t="shared" si="0"/>
        <v>400.87306255568228</v>
      </c>
      <c r="H20">
        <f t="shared" si="1"/>
        <v>185251.05104060986</v>
      </c>
    </row>
    <row r="21" spans="2:8" x14ac:dyDescent="0.25">
      <c r="B21" s="5">
        <v>41708</v>
      </c>
      <c r="C21" s="6">
        <v>3000</v>
      </c>
      <c r="F21">
        <f t="shared" si="2"/>
        <v>2593.5147145685382</v>
      </c>
      <c r="G21">
        <f t="shared" si="0"/>
        <v>406.48528543146176</v>
      </c>
      <c r="H21">
        <f t="shared" si="1"/>
        <v>184844.5657551784</v>
      </c>
    </row>
    <row r="22" spans="2:8" x14ac:dyDescent="0.25">
      <c r="B22" s="5">
        <v>41739</v>
      </c>
      <c r="C22" s="6">
        <v>3000</v>
      </c>
      <c r="F22">
        <f t="shared" si="2"/>
        <v>2587.8239205724976</v>
      </c>
      <c r="G22">
        <f t="shared" si="0"/>
        <v>412.17607942750237</v>
      </c>
      <c r="H22">
        <f t="shared" si="1"/>
        <v>184432.38967575089</v>
      </c>
    </row>
    <row r="23" spans="2:8" x14ac:dyDescent="0.25">
      <c r="B23" s="5">
        <v>41769</v>
      </c>
      <c r="C23" s="6">
        <v>3000</v>
      </c>
      <c r="F23">
        <f t="shared" si="2"/>
        <v>2582.0534554605124</v>
      </c>
      <c r="G23">
        <f t="shared" si="0"/>
        <v>417.9465445394876</v>
      </c>
      <c r="H23">
        <f t="shared" si="1"/>
        <v>184014.44313121142</v>
      </c>
    </row>
    <row r="24" spans="2:8" x14ac:dyDescent="0.25">
      <c r="B24" s="5">
        <v>41800</v>
      </c>
      <c r="C24" s="6">
        <v>3000</v>
      </c>
      <c r="F24">
        <f t="shared" si="2"/>
        <v>2576.2022038369601</v>
      </c>
      <c r="G24">
        <f t="shared" si="0"/>
        <v>423.79779616303995</v>
      </c>
      <c r="H24">
        <f t="shared" si="1"/>
        <v>183590.64533504838</v>
      </c>
    </row>
    <row r="25" spans="2:8" x14ac:dyDescent="0.25">
      <c r="B25" s="5">
        <v>41830</v>
      </c>
      <c r="C25" s="6">
        <v>3000</v>
      </c>
      <c r="F25">
        <f t="shared" si="2"/>
        <v>2570.2690346906775</v>
      </c>
      <c r="G25">
        <f t="shared" si="0"/>
        <v>429.73096530932253</v>
      </c>
      <c r="H25">
        <f t="shared" si="1"/>
        <v>183160.91436973907</v>
      </c>
    </row>
    <row r="26" spans="2:8" x14ac:dyDescent="0.25">
      <c r="B26" s="5">
        <v>41861</v>
      </c>
      <c r="C26" s="6">
        <v>3000</v>
      </c>
      <c r="F26">
        <f t="shared" si="2"/>
        <v>2564.252801176347</v>
      </c>
      <c r="G26">
        <f t="shared" si="0"/>
        <v>435.74719882365298</v>
      </c>
      <c r="H26">
        <f t="shared" si="1"/>
        <v>182725.1671709154</v>
      </c>
    </row>
    <row r="27" spans="2:8" x14ac:dyDescent="0.25">
      <c r="B27" s="5">
        <v>41892</v>
      </c>
      <c r="C27" s="6">
        <v>3000</v>
      </c>
      <c r="F27">
        <f t="shared" si="2"/>
        <v>2558.1523403928159</v>
      </c>
      <c r="G27">
        <f t="shared" si="0"/>
        <v>441.84765960718414</v>
      </c>
      <c r="H27">
        <f t="shared" si="1"/>
        <v>182283.31951130822</v>
      </c>
    </row>
    <row r="28" spans="2:8" x14ac:dyDescent="0.25">
      <c r="B28" s="5">
        <v>41922</v>
      </c>
      <c r="C28" s="6">
        <v>3000</v>
      </c>
      <c r="F28">
        <f t="shared" si="2"/>
        <v>2551.9664731583152</v>
      </c>
      <c r="G28">
        <f t="shared" si="0"/>
        <v>448.03352684168476</v>
      </c>
      <c r="H28">
        <f t="shared" si="1"/>
        <v>181835.28598446652</v>
      </c>
    </row>
    <row r="29" spans="2:8" x14ac:dyDescent="0.25">
      <c r="B29" s="5">
        <v>41953</v>
      </c>
      <c r="C29" s="6">
        <v>6000</v>
      </c>
      <c r="F29">
        <f t="shared" si="2"/>
        <v>2545.6940037825316</v>
      </c>
      <c r="G29">
        <f t="shared" si="0"/>
        <v>3454.3059962174684</v>
      </c>
      <c r="H29">
        <f t="shared" si="1"/>
        <v>178380.97998824905</v>
      </c>
    </row>
    <row r="30" spans="2:8" x14ac:dyDescent="0.25">
      <c r="B30" s="5">
        <v>41983</v>
      </c>
      <c r="C30" s="6">
        <v>3000</v>
      </c>
      <c r="F30">
        <f t="shared" si="2"/>
        <v>2497.333719835487</v>
      </c>
      <c r="G30">
        <f t="shared" si="0"/>
        <v>502.66628016451295</v>
      </c>
      <c r="H30">
        <f t="shared" si="1"/>
        <v>177878.31370808455</v>
      </c>
    </row>
    <row r="31" spans="2:8" x14ac:dyDescent="0.25">
      <c r="B31" s="5">
        <v>42014</v>
      </c>
      <c r="C31" s="6">
        <v>3000</v>
      </c>
      <c r="F31">
        <f t="shared" si="2"/>
        <v>2490.2963919131839</v>
      </c>
      <c r="G31">
        <f t="shared" si="0"/>
        <v>509.70360808681608</v>
      </c>
      <c r="H31">
        <f t="shared" si="1"/>
        <v>177368.61009999772</v>
      </c>
    </row>
    <row r="32" spans="2:8" x14ac:dyDescent="0.25">
      <c r="B32" s="5">
        <v>42045</v>
      </c>
      <c r="C32" s="6">
        <v>3000</v>
      </c>
      <c r="F32">
        <f t="shared" si="2"/>
        <v>2483.1605413999682</v>
      </c>
      <c r="G32">
        <f t="shared" si="0"/>
        <v>516.83945860003178</v>
      </c>
      <c r="H32">
        <f t="shared" si="1"/>
        <v>176851.77064139768</v>
      </c>
    </row>
    <row r="33" spans="2:8" x14ac:dyDescent="0.25">
      <c r="B33" s="5">
        <v>42073</v>
      </c>
      <c r="C33" s="6">
        <v>3000</v>
      </c>
      <c r="F33">
        <f t="shared" si="2"/>
        <v>2475.9247889795674</v>
      </c>
      <c r="G33">
        <f t="shared" si="0"/>
        <v>524.07521102043256</v>
      </c>
      <c r="H33">
        <f t="shared" si="1"/>
        <v>176327.69543037727</v>
      </c>
    </row>
    <row r="34" spans="2:8" x14ac:dyDescent="0.25">
      <c r="B34" s="5">
        <v>42104</v>
      </c>
      <c r="C34" s="6">
        <v>3000</v>
      </c>
      <c r="F34">
        <f t="shared" si="2"/>
        <v>2468.5877360252821</v>
      </c>
      <c r="G34">
        <f t="shared" si="0"/>
        <v>531.41226397471792</v>
      </c>
      <c r="H34">
        <f t="shared" si="1"/>
        <v>175796.28316640254</v>
      </c>
    </row>
    <row r="35" spans="2:8" x14ac:dyDescent="0.25">
      <c r="B35" s="5">
        <v>42134</v>
      </c>
      <c r="C35" s="6">
        <v>3000</v>
      </c>
      <c r="F35">
        <f t="shared" si="2"/>
        <v>2461.1479643296357</v>
      </c>
      <c r="G35">
        <f t="shared" si="0"/>
        <v>538.85203567036433</v>
      </c>
      <c r="H35">
        <f t="shared" si="1"/>
        <v>175257.43113073218</v>
      </c>
    </row>
    <row r="36" spans="2:8" x14ac:dyDescent="0.25">
      <c r="B36" s="5">
        <v>42165</v>
      </c>
      <c r="C36" s="6">
        <v>3000</v>
      </c>
      <c r="F36">
        <f t="shared" si="2"/>
        <v>2453.6040358302507</v>
      </c>
      <c r="G36">
        <f t="shared" si="0"/>
        <v>546.39596416974928</v>
      </c>
      <c r="H36">
        <f t="shared" si="1"/>
        <v>174711.03516656242</v>
      </c>
    </row>
    <row r="37" spans="2:8" x14ac:dyDescent="0.25">
      <c r="B37" s="5">
        <v>42195</v>
      </c>
      <c r="C37" s="6">
        <v>3000</v>
      </c>
      <c r="F37">
        <f t="shared" si="2"/>
        <v>2445.954492331874</v>
      </c>
      <c r="G37">
        <f t="shared" si="0"/>
        <v>554.04550766812599</v>
      </c>
      <c r="H37">
        <f t="shared" si="1"/>
        <v>174156.98965889428</v>
      </c>
    </row>
    <row r="38" spans="2:8" x14ac:dyDescent="0.25">
      <c r="B38" s="5">
        <v>42226</v>
      </c>
      <c r="C38" s="6">
        <v>3000</v>
      </c>
      <c r="F38">
        <f t="shared" si="2"/>
        <v>2438.19785522452</v>
      </c>
      <c r="G38">
        <f t="shared" si="0"/>
        <v>561.80214477547997</v>
      </c>
      <c r="H38">
        <f t="shared" si="1"/>
        <v>173595.18751411879</v>
      </c>
    </row>
    <row r="39" spans="2:8" x14ac:dyDescent="0.25">
      <c r="B39" s="5">
        <v>42257</v>
      </c>
      <c r="C39" s="6">
        <v>3000</v>
      </c>
      <c r="F39">
        <f t="shared" si="2"/>
        <v>2430.3326251976632</v>
      </c>
      <c r="G39">
        <f t="shared" si="0"/>
        <v>569.66737480233678</v>
      </c>
      <c r="H39">
        <f t="shared" si="1"/>
        <v>173025.52013931645</v>
      </c>
    </row>
    <row r="40" spans="2:8" x14ac:dyDescent="0.25">
      <c r="B40" s="5">
        <v>42287</v>
      </c>
      <c r="C40" s="6">
        <v>3000</v>
      </c>
      <c r="F40">
        <f t="shared" si="2"/>
        <v>2422.3572819504302</v>
      </c>
      <c r="G40">
        <f t="shared" si="0"/>
        <v>577.64271804956979</v>
      </c>
      <c r="H40">
        <f t="shared" si="1"/>
        <v>172447.87742126686</v>
      </c>
    </row>
    <row r="41" spans="2:8" x14ac:dyDescent="0.25">
      <c r="B41" s="5">
        <v>42318</v>
      </c>
      <c r="C41" s="6">
        <v>3000</v>
      </c>
      <c r="F41">
        <f t="shared" si="2"/>
        <v>2414.2702838977361</v>
      </c>
      <c r="G41">
        <f t="shared" si="0"/>
        <v>585.72971610226386</v>
      </c>
      <c r="H41">
        <f t="shared" si="1"/>
        <v>171862.14770516459</v>
      </c>
    </row>
    <row r="42" spans="2:8" x14ac:dyDescent="0.25">
      <c r="B42" s="5">
        <v>42348</v>
      </c>
      <c r="C42" s="6">
        <v>3000</v>
      </c>
      <c r="F42">
        <f t="shared" si="2"/>
        <v>2406.0700678723047</v>
      </c>
      <c r="G42">
        <f t="shared" si="0"/>
        <v>593.92993212769534</v>
      </c>
      <c r="H42">
        <f t="shared" si="1"/>
        <v>171268.21777303689</v>
      </c>
    </row>
    <row r="43" spans="2:8" x14ac:dyDescent="0.25">
      <c r="B43" s="5">
        <v>42379</v>
      </c>
      <c r="C43" s="6">
        <v>3000</v>
      </c>
      <c r="F43">
        <f t="shared" si="2"/>
        <v>2397.7550488225165</v>
      </c>
      <c r="G43">
        <f t="shared" si="0"/>
        <v>602.24495117748347</v>
      </c>
      <c r="H43">
        <f t="shared" si="1"/>
        <v>170665.97282185941</v>
      </c>
    </row>
    <row r="44" spans="2:8" x14ac:dyDescent="0.25">
      <c r="B44" s="5">
        <v>42410</v>
      </c>
      <c r="C44" s="6">
        <v>3000</v>
      </c>
      <c r="F44">
        <f t="shared" si="2"/>
        <v>2389.3236195060322</v>
      </c>
      <c r="G44">
        <f t="shared" si="0"/>
        <v>610.67638049396783</v>
      </c>
      <c r="H44">
        <f t="shared" si="1"/>
        <v>170055.29644136544</v>
      </c>
    </row>
    <row r="45" spans="2:8" x14ac:dyDescent="0.25">
      <c r="B45" s="5">
        <v>42439</v>
      </c>
      <c r="C45" s="6">
        <v>3000</v>
      </c>
      <c r="F45">
        <f t="shared" si="2"/>
        <v>2380.7741501791165</v>
      </c>
      <c r="G45">
        <f t="shared" si="0"/>
        <v>619.22584982088347</v>
      </c>
      <c r="H45">
        <f t="shared" si="1"/>
        <v>169436.07059154456</v>
      </c>
    </row>
    <row r="46" spans="2:8" x14ac:dyDescent="0.25">
      <c r="B46" s="5">
        <v>42470</v>
      </c>
      <c r="C46" s="6">
        <v>3000</v>
      </c>
      <c r="F46">
        <f t="shared" si="2"/>
        <v>2372.1049882816237</v>
      </c>
      <c r="G46">
        <f t="shared" si="0"/>
        <v>627.89501171837628</v>
      </c>
      <c r="H46">
        <f t="shared" si="1"/>
        <v>168808.17557982617</v>
      </c>
    </row>
    <row r="47" spans="2:8" x14ac:dyDescent="0.25">
      <c r="B47" s="5">
        <v>42500</v>
      </c>
      <c r="C47" s="6">
        <v>3000</v>
      </c>
      <c r="F47">
        <f t="shared" si="2"/>
        <v>2363.3144581175666</v>
      </c>
      <c r="G47">
        <f t="shared" si="0"/>
        <v>636.68554188243343</v>
      </c>
      <c r="H47">
        <f t="shared" si="1"/>
        <v>168171.49003794373</v>
      </c>
    </row>
    <row r="48" spans="2:8" x14ac:dyDescent="0.25">
      <c r="B48" s="5">
        <v>42531</v>
      </c>
      <c r="C48" s="6">
        <v>3000</v>
      </c>
      <c r="F48">
        <f t="shared" si="2"/>
        <v>2354.4008605312124</v>
      </c>
      <c r="G48">
        <f t="shared" si="0"/>
        <v>645.5991394687876</v>
      </c>
      <c r="H48">
        <f t="shared" si="1"/>
        <v>167525.89089847496</v>
      </c>
    </row>
    <row r="49" spans="2:8" x14ac:dyDescent="0.25">
      <c r="B49" s="5">
        <v>42561</v>
      </c>
      <c r="C49" s="6">
        <v>3000</v>
      </c>
      <c r="F49">
        <f t="shared" si="2"/>
        <v>2345.3624725786494</v>
      </c>
      <c r="G49">
        <f t="shared" si="0"/>
        <v>654.63752742135057</v>
      </c>
      <c r="H49">
        <f t="shared" si="1"/>
        <v>166871.25337105361</v>
      </c>
    </row>
    <row r="50" spans="2:8" x14ac:dyDescent="0.25">
      <c r="B50" s="5">
        <v>42592</v>
      </c>
      <c r="C50" s="6">
        <v>3000</v>
      </c>
      <c r="F50">
        <f t="shared" si="2"/>
        <v>2336.1975471947508</v>
      </c>
      <c r="G50">
        <f t="shared" si="0"/>
        <v>663.80245280524923</v>
      </c>
      <c r="H50">
        <f t="shared" si="1"/>
        <v>166207.45091824836</v>
      </c>
    </row>
    <row r="51" spans="2:8" x14ac:dyDescent="0.25">
      <c r="B51" s="5">
        <v>42623</v>
      </c>
      <c r="C51" s="6">
        <v>3000</v>
      </c>
      <c r="F51">
        <f t="shared" si="2"/>
        <v>2326.9043128554772</v>
      </c>
      <c r="G51">
        <f t="shared" si="0"/>
        <v>673.0956871445228</v>
      </c>
      <c r="H51">
        <f t="shared" si="1"/>
        <v>165534.35523110384</v>
      </c>
    </row>
    <row r="52" spans="2:8" x14ac:dyDescent="0.25">
      <c r="B52" s="5">
        <v>42653</v>
      </c>
      <c r="C52" s="6">
        <v>3000</v>
      </c>
      <c r="F52">
        <f t="shared" si="2"/>
        <v>2317.4809732354538</v>
      </c>
      <c r="G52">
        <f t="shared" si="0"/>
        <v>682.5190267645462</v>
      </c>
      <c r="H52">
        <f t="shared" si="1"/>
        <v>164851.83620433928</v>
      </c>
    </row>
    <row r="53" spans="2:8" x14ac:dyDescent="0.25">
      <c r="B53" s="5">
        <v>42684</v>
      </c>
      <c r="C53" s="6">
        <v>3000</v>
      </c>
      <c r="F53">
        <f t="shared" si="2"/>
        <v>2307.9257068607499</v>
      </c>
      <c r="G53">
        <f t="shared" si="0"/>
        <v>692.07429313925013</v>
      </c>
      <c r="H53">
        <f t="shared" si="1"/>
        <v>164159.76191120004</v>
      </c>
    </row>
    <row r="54" spans="2:8" x14ac:dyDescent="0.25">
      <c r="B54" s="5">
        <v>42714</v>
      </c>
      <c r="C54" s="6">
        <v>3000</v>
      </c>
      <c r="F54">
        <f t="shared" si="2"/>
        <v>2298.2366667568008</v>
      </c>
      <c r="G54">
        <f t="shared" si="0"/>
        <v>701.76333324319921</v>
      </c>
      <c r="H54">
        <f t="shared" si="1"/>
        <v>163457.99857795684</v>
      </c>
    </row>
    <row r="55" spans="2:8" x14ac:dyDescent="0.25">
      <c r="B55" s="5">
        <v>42745</v>
      </c>
      <c r="C55" s="6">
        <v>3000</v>
      </c>
      <c r="F55">
        <f t="shared" si="2"/>
        <v>2288.4119800913959</v>
      </c>
      <c r="G55">
        <f t="shared" si="0"/>
        <v>711.58801990860411</v>
      </c>
      <c r="H55">
        <f t="shared" si="1"/>
        <v>162746.41055804823</v>
      </c>
    </row>
    <row r="56" spans="2:8" x14ac:dyDescent="0.25">
      <c r="B56" s="5">
        <v>42776</v>
      </c>
      <c r="C56" s="6">
        <v>3000</v>
      </c>
      <c r="F56">
        <f t="shared" si="2"/>
        <v>2278.4497478126755</v>
      </c>
      <c r="G56">
        <f t="shared" si="0"/>
        <v>721.55025218732453</v>
      </c>
      <c r="H56">
        <f t="shared" si="1"/>
        <v>162024.8603058609</v>
      </c>
    </row>
    <row r="57" spans="2:8" x14ac:dyDescent="0.25">
      <c r="B57" s="5">
        <v>42804</v>
      </c>
      <c r="C57" s="6">
        <v>3000</v>
      </c>
      <c r="F57">
        <f t="shared" si="2"/>
        <v>2268.3480442820528</v>
      </c>
      <c r="G57">
        <f t="shared" si="0"/>
        <v>731.6519557179472</v>
      </c>
      <c r="H57">
        <f t="shared" si="1"/>
        <v>161293.20835014296</v>
      </c>
    </row>
    <row r="58" spans="2:8" x14ac:dyDescent="0.25">
      <c r="B58" s="5">
        <v>42835</v>
      </c>
      <c r="C58" s="6">
        <v>3000</v>
      </c>
      <c r="F58">
        <f t="shared" si="2"/>
        <v>2258.1049169020016</v>
      </c>
      <c r="G58">
        <f t="shared" si="0"/>
        <v>741.89508309799839</v>
      </c>
      <c r="H58">
        <f t="shared" si="1"/>
        <v>160551.31326704496</v>
      </c>
    </row>
    <row r="59" spans="2:8" x14ac:dyDescent="0.25">
      <c r="B59" s="5">
        <v>42865</v>
      </c>
      <c r="C59" s="6">
        <v>3000</v>
      </c>
      <c r="F59">
        <f t="shared" si="2"/>
        <v>2247.7183857386294</v>
      </c>
      <c r="G59">
        <f t="shared" si="0"/>
        <v>752.28161426137058</v>
      </c>
      <c r="H59">
        <f t="shared" si="1"/>
        <v>159799.0316527836</v>
      </c>
    </row>
    <row r="60" spans="2:8" x14ac:dyDescent="0.25">
      <c r="B60" s="5">
        <v>42896</v>
      </c>
      <c r="C60" s="6">
        <v>3000</v>
      </c>
      <c r="F60">
        <f t="shared" si="2"/>
        <v>2237.1864431389704</v>
      </c>
      <c r="G60">
        <f t="shared" si="0"/>
        <v>762.81355686102961</v>
      </c>
      <c r="H60">
        <f t="shared" si="1"/>
        <v>159036.21809592258</v>
      </c>
    </row>
    <row r="61" spans="2:8" x14ac:dyDescent="0.25">
      <c r="B61" s="5">
        <v>42926</v>
      </c>
      <c r="C61" s="6">
        <v>3000</v>
      </c>
      <c r="F61">
        <f t="shared" si="2"/>
        <v>2226.5070533429162</v>
      </c>
      <c r="G61">
        <f t="shared" si="0"/>
        <v>773.49294665708385</v>
      </c>
      <c r="H61">
        <f t="shared" si="1"/>
        <v>158262.72514926549</v>
      </c>
    </row>
    <row r="62" spans="2:8" x14ac:dyDescent="0.25">
      <c r="B62" s="5">
        <v>42957</v>
      </c>
      <c r="C62" s="6">
        <v>3000</v>
      </c>
      <c r="F62">
        <f t="shared" si="2"/>
        <v>2215.6781520897171</v>
      </c>
      <c r="G62">
        <f t="shared" si="0"/>
        <v>784.32184791028294</v>
      </c>
      <c r="H62">
        <f t="shared" si="1"/>
        <v>157478.4033013552</v>
      </c>
    </row>
    <row r="63" spans="2:8" x14ac:dyDescent="0.25">
      <c r="B63" s="5">
        <v>42988</v>
      </c>
      <c r="C63" s="6">
        <v>3000</v>
      </c>
      <c r="F63">
        <f t="shared" si="2"/>
        <v>2204.6976462189727</v>
      </c>
      <c r="G63">
        <f t="shared" si="0"/>
        <v>795.30235378102725</v>
      </c>
      <c r="H63">
        <f t="shared" si="1"/>
        <v>156683.10094757416</v>
      </c>
    </row>
    <row r="64" spans="2:8" x14ac:dyDescent="0.25">
      <c r="B64" s="5">
        <v>43018</v>
      </c>
      <c r="C64" s="6">
        <v>3000</v>
      </c>
      <c r="F64">
        <f t="shared" si="2"/>
        <v>2193.5634132660384</v>
      </c>
      <c r="G64">
        <f t="shared" si="0"/>
        <v>806.43658673396158</v>
      </c>
      <c r="H64">
        <f t="shared" si="1"/>
        <v>155876.66436084019</v>
      </c>
    </row>
    <row r="65" spans="2:12" x14ac:dyDescent="0.25">
      <c r="B65" s="5">
        <v>43049</v>
      </c>
      <c r="C65" s="6">
        <v>3000</v>
      </c>
      <c r="F65">
        <f t="shared" si="2"/>
        <v>2182.2733010517627</v>
      </c>
      <c r="G65">
        <f t="shared" si="0"/>
        <v>817.7266989482373</v>
      </c>
      <c r="H65">
        <f t="shared" si="1"/>
        <v>155058.93766189195</v>
      </c>
    </row>
    <row r="66" spans="2:12" x14ac:dyDescent="0.25">
      <c r="B66" s="5">
        <v>43079</v>
      </c>
      <c r="C66" s="6">
        <v>3000</v>
      </c>
      <c r="F66">
        <f t="shared" si="2"/>
        <v>2170.8251272664875</v>
      </c>
      <c r="G66">
        <f t="shared" si="0"/>
        <v>829.17487273351253</v>
      </c>
      <c r="H66">
        <f t="shared" si="1"/>
        <v>154229.76278915844</v>
      </c>
    </row>
    <row r="67" spans="2:12" x14ac:dyDescent="0.25">
      <c r="B67" s="5">
        <v>43110</v>
      </c>
      <c r="C67" s="6">
        <v>3000</v>
      </c>
      <c r="F67">
        <f t="shared" si="2"/>
        <v>2159.2166790482183</v>
      </c>
      <c r="G67">
        <f>C67-F67</f>
        <v>840.78332095178166</v>
      </c>
      <c r="H67">
        <f>H66-G67</f>
        <v>153388.97946820667</v>
      </c>
    </row>
    <row r="68" spans="2:12" x14ac:dyDescent="0.25">
      <c r="B68" s="5">
        <v>43141</v>
      </c>
      <c r="C68" s="6">
        <v>3000</v>
      </c>
      <c r="F68">
        <f t="shared" si="2"/>
        <v>2147.4457125548938</v>
      </c>
      <c r="G68">
        <f t="shared" si="0"/>
        <v>852.55428744510618</v>
      </c>
      <c r="H68">
        <f t="shared" si="1"/>
        <v>152536.42518076155</v>
      </c>
    </row>
    <row r="69" spans="2:12" x14ac:dyDescent="0.25">
      <c r="B69" s="5">
        <v>43169</v>
      </c>
      <c r="C69" s="6">
        <v>3000</v>
      </c>
      <c r="F69">
        <f>H68*0.168/12</f>
        <v>2135.5099525306618</v>
      </c>
      <c r="G69">
        <f>C69-F69</f>
        <v>864.49004746933815</v>
      </c>
      <c r="H69">
        <f>H68-G69</f>
        <v>151671.93513329222</v>
      </c>
      <c r="K69" s="12">
        <v>43172</v>
      </c>
      <c r="L69">
        <v>151764.79999999999</v>
      </c>
    </row>
    <row r="70" spans="2:12" x14ac:dyDescent="0.25">
      <c r="B70" s="5">
        <v>43200</v>
      </c>
      <c r="C70" s="6">
        <v>3000</v>
      </c>
      <c r="F70">
        <f>H69*0.168/12</f>
        <v>2123.4070918660914</v>
      </c>
      <c r="G70">
        <f>C70-F70</f>
        <v>876.59290813390862</v>
      </c>
      <c r="H70">
        <f>H69-G70</f>
        <v>150795.34222515833</v>
      </c>
    </row>
    <row r="71" spans="2:12" x14ac:dyDescent="0.25">
      <c r="B71" s="5">
        <v>43230</v>
      </c>
      <c r="C71" s="6">
        <v>3000</v>
      </c>
      <c r="D71" s="6">
        <f>SUM(C2:C71)</f>
        <v>210500</v>
      </c>
      <c r="F71">
        <f>H70*0.168/12</f>
        <v>2111.1347911522166</v>
      </c>
      <c r="G71">
        <f>C71-F71</f>
        <v>888.86520884778338</v>
      </c>
      <c r="H71">
        <f>H70-G71</f>
        <v>149906.47701631053</v>
      </c>
      <c r="I71">
        <f>SUM(F2:F71)</f>
        <v>168406.47701631059</v>
      </c>
      <c r="J71">
        <f>SUM(G2:G71)</f>
        <v>42093.522983689407</v>
      </c>
    </row>
    <row r="72" spans="2:12" x14ac:dyDescent="0.25">
      <c r="B72" s="5">
        <v>43261</v>
      </c>
      <c r="C72" s="6">
        <v>3000</v>
      </c>
      <c r="D72" s="6"/>
      <c r="F72">
        <f>H71*0.168/12</f>
        <v>2098.6906782283472</v>
      </c>
      <c r="G72">
        <f>C72-F72</f>
        <v>901.30932177165278</v>
      </c>
      <c r="H72">
        <f>H71-G72</f>
        <v>149005.16769453886</v>
      </c>
    </row>
    <row r="73" spans="2:12" x14ac:dyDescent="0.25">
      <c r="B73" s="5">
        <v>43291</v>
      </c>
      <c r="C73" s="6">
        <v>3000</v>
      </c>
      <c r="D73" s="6"/>
      <c r="F73">
        <f t="shared" ref="F73:F136" si="3">H72*0.168/12</f>
        <v>2086.0723477235442</v>
      </c>
      <c r="G73">
        <f>C73-F73</f>
        <v>913.92765227645577</v>
      </c>
      <c r="H73">
        <f t="shared" ref="H73:H136" si="4">H72-G73</f>
        <v>148091.24004226242</v>
      </c>
    </row>
    <row r="74" spans="2:12" x14ac:dyDescent="0.25">
      <c r="B74" s="5">
        <v>43322</v>
      </c>
      <c r="C74" s="6">
        <v>3000</v>
      </c>
      <c r="F74">
        <f t="shared" si="3"/>
        <v>2073.2773605916741</v>
      </c>
      <c r="G74">
        <f>IF(C74=0,3000-F74,C74-F74)</f>
        <v>926.7226394083259</v>
      </c>
      <c r="H74">
        <f t="shared" si="4"/>
        <v>147164.51740285411</v>
      </c>
    </row>
    <row r="75" spans="2:12" x14ac:dyDescent="0.25">
      <c r="B75" s="5">
        <v>43353</v>
      </c>
      <c r="C75" s="6">
        <v>3000</v>
      </c>
      <c r="F75">
        <f t="shared" si="3"/>
        <v>2060.3032436399576</v>
      </c>
      <c r="G75">
        <f t="shared" ref="G75:G138" si="5">IF(C75=0,3000-F75,C75-F75)</f>
        <v>939.6967563600424</v>
      </c>
      <c r="H75">
        <f t="shared" si="4"/>
        <v>146224.82064649407</v>
      </c>
    </row>
    <row r="76" spans="2:12" x14ac:dyDescent="0.25">
      <c r="B76" s="5">
        <v>43383</v>
      </c>
      <c r="C76" s="6">
        <v>3000</v>
      </c>
      <c r="F76">
        <f t="shared" si="3"/>
        <v>2047.1474890509171</v>
      </c>
      <c r="G76">
        <f t="shared" si="5"/>
        <v>952.8525109490829</v>
      </c>
      <c r="H76">
        <f t="shared" si="4"/>
        <v>145271.968135545</v>
      </c>
    </row>
    <row r="77" spans="2:12" x14ac:dyDescent="0.25">
      <c r="B77" s="5">
        <v>43414</v>
      </c>
      <c r="C77" s="6">
        <v>3000</v>
      </c>
      <c r="F77">
        <f t="shared" si="3"/>
        <v>2033.8075538976302</v>
      </c>
      <c r="G77">
        <f t="shared" si="5"/>
        <v>966.19244610236979</v>
      </c>
      <c r="H77">
        <f t="shared" si="4"/>
        <v>144305.77568944264</v>
      </c>
    </row>
    <row r="78" spans="2:12" x14ac:dyDescent="0.25">
      <c r="B78" s="5">
        <v>43444</v>
      </c>
      <c r="C78" s="6">
        <v>3000</v>
      </c>
      <c r="F78">
        <f t="shared" si="3"/>
        <v>2020.2808596521973</v>
      </c>
      <c r="G78">
        <f t="shared" si="5"/>
        <v>979.71914034780275</v>
      </c>
      <c r="H78">
        <f t="shared" si="4"/>
        <v>143326.05654909485</v>
      </c>
    </row>
    <row r="79" spans="2:12" x14ac:dyDescent="0.25">
      <c r="B79" s="5">
        <v>43475</v>
      </c>
      <c r="C79" s="6">
        <v>3000</v>
      </c>
      <c r="F79">
        <f t="shared" si="3"/>
        <v>2006.5647916873279</v>
      </c>
      <c r="G79">
        <f t="shared" si="5"/>
        <v>993.4352083126721</v>
      </c>
      <c r="H79">
        <f t="shared" si="4"/>
        <v>142332.62134078218</v>
      </c>
    </row>
    <row r="80" spans="2:12" x14ac:dyDescent="0.25">
      <c r="B80" s="5">
        <v>43506</v>
      </c>
      <c r="C80" s="6">
        <v>3000</v>
      </c>
      <c r="F80">
        <f t="shared" si="3"/>
        <v>1992.6566987709505</v>
      </c>
      <c r="G80">
        <f t="shared" si="5"/>
        <v>1007.3433012290495</v>
      </c>
      <c r="H80">
        <f t="shared" si="4"/>
        <v>141325.27803955312</v>
      </c>
    </row>
    <row r="81" spans="2:15" x14ac:dyDescent="0.25">
      <c r="B81" s="5">
        <v>43534</v>
      </c>
      <c r="C81" s="6">
        <v>3000</v>
      </c>
      <c r="F81">
        <f t="shared" si="3"/>
        <v>1978.5538925537437</v>
      </c>
      <c r="G81">
        <f t="shared" si="5"/>
        <v>1021.4461074462563</v>
      </c>
      <c r="H81">
        <f t="shared" si="4"/>
        <v>140303.83193210687</v>
      </c>
    </row>
    <row r="82" spans="2:15" x14ac:dyDescent="0.25">
      <c r="B82" s="5">
        <v>43565</v>
      </c>
      <c r="C82" s="6">
        <v>3000</v>
      </c>
      <c r="F82">
        <f t="shared" si="3"/>
        <v>1964.2536470494963</v>
      </c>
      <c r="G82">
        <f t="shared" si="5"/>
        <v>1035.7463529505037</v>
      </c>
      <c r="H82">
        <f t="shared" si="4"/>
        <v>139268.08557915638</v>
      </c>
    </row>
    <row r="83" spans="2:15" x14ac:dyDescent="0.25">
      <c r="B83" s="5">
        <v>43595</v>
      </c>
      <c r="C83" s="6">
        <v>3000</v>
      </c>
      <c r="F83">
        <f t="shared" si="3"/>
        <v>1949.7531981081895</v>
      </c>
      <c r="G83">
        <f t="shared" si="5"/>
        <v>1050.2468018918105</v>
      </c>
      <c r="H83">
        <f t="shared" si="4"/>
        <v>138217.83877726458</v>
      </c>
    </row>
    <row r="84" spans="2:15" x14ac:dyDescent="0.25">
      <c r="B84" s="5">
        <v>43626</v>
      </c>
      <c r="C84" s="6">
        <v>3000</v>
      </c>
      <c r="F84">
        <f t="shared" si="3"/>
        <v>1935.0497428817043</v>
      </c>
      <c r="G84">
        <f t="shared" si="5"/>
        <v>1064.9502571182957</v>
      </c>
      <c r="H84">
        <f t="shared" si="4"/>
        <v>137152.88852014628</v>
      </c>
      <c r="K84">
        <f>30000*27</f>
        <v>810000</v>
      </c>
      <c r="N84">
        <f>1700000</f>
        <v>1700000</v>
      </c>
      <c r="O84">
        <f>N84/27</f>
        <v>62962.962962962964</v>
      </c>
    </row>
    <row r="85" spans="2:15" x14ac:dyDescent="0.25">
      <c r="B85" s="5">
        <v>43656</v>
      </c>
      <c r="C85" s="6">
        <v>3000</v>
      </c>
      <c r="F85">
        <f t="shared" si="3"/>
        <v>1920.140439282048</v>
      </c>
      <c r="G85">
        <f t="shared" si="5"/>
        <v>1079.859560717952</v>
      </c>
      <c r="H85">
        <f t="shared" si="4"/>
        <v>136073.02895942834</v>
      </c>
      <c r="K85">
        <f>K84-H84</f>
        <v>672847.11147985375</v>
      </c>
    </row>
    <row r="86" spans="2:15" x14ac:dyDescent="0.25">
      <c r="B86" s="5">
        <v>43687</v>
      </c>
      <c r="C86" s="17">
        <v>3000</v>
      </c>
      <c r="F86">
        <f t="shared" si="3"/>
        <v>1905.022405431997</v>
      </c>
      <c r="G86">
        <f t="shared" si="5"/>
        <v>1094.977594568003</v>
      </c>
      <c r="H86">
        <f t="shared" si="4"/>
        <v>134978.05136486032</v>
      </c>
    </row>
    <row r="87" spans="2:15" x14ac:dyDescent="0.25">
      <c r="B87" s="5">
        <v>43718</v>
      </c>
      <c r="C87" s="17">
        <v>3000</v>
      </c>
      <c r="F87">
        <f t="shared" si="3"/>
        <v>1889.6927191080447</v>
      </c>
      <c r="G87">
        <f t="shared" si="5"/>
        <v>1110.3072808919553</v>
      </c>
      <c r="H87">
        <f t="shared" si="4"/>
        <v>133867.74408396837</v>
      </c>
    </row>
    <row r="88" spans="2:15" x14ac:dyDescent="0.25">
      <c r="B88" s="5">
        <v>43748</v>
      </c>
      <c r="C88" s="17">
        <v>3000</v>
      </c>
      <c r="F88">
        <f t="shared" si="3"/>
        <v>1874.1484171755574</v>
      </c>
      <c r="G88">
        <f t="shared" si="5"/>
        <v>1125.8515828244426</v>
      </c>
      <c r="H88">
        <f t="shared" si="4"/>
        <v>132741.89250114391</v>
      </c>
      <c r="K88">
        <f>N84-K85</f>
        <v>1027152.8885201463</v>
      </c>
    </row>
    <row r="89" spans="2:15" x14ac:dyDescent="0.25">
      <c r="B89" s="5">
        <v>43779</v>
      </c>
      <c r="C89" s="6">
        <v>3000</v>
      </c>
      <c r="F89">
        <f t="shared" si="3"/>
        <v>1858.386495016015</v>
      </c>
      <c r="G89">
        <f t="shared" si="5"/>
        <v>1141.613504983985</v>
      </c>
      <c r="H89">
        <f t="shared" si="4"/>
        <v>131600.27899615993</v>
      </c>
      <c r="K89">
        <f>K88/(20*12)</f>
        <v>4279.8037021672762</v>
      </c>
    </row>
    <row r="90" spans="2:15" x14ac:dyDescent="0.25">
      <c r="B90" s="5">
        <v>43809</v>
      </c>
      <c r="C90" s="19">
        <v>3000</v>
      </c>
      <c r="F90">
        <f t="shared" si="3"/>
        <v>1842.4039059462393</v>
      </c>
      <c r="G90">
        <f t="shared" si="5"/>
        <v>1157.5960940537607</v>
      </c>
      <c r="H90">
        <f t="shared" si="4"/>
        <v>130442.68290210617</v>
      </c>
      <c r="K90">
        <f>K88*0.22/12</f>
        <v>18831.136289536014</v>
      </c>
    </row>
    <row r="91" spans="2:15" x14ac:dyDescent="0.25">
      <c r="B91" s="5">
        <v>43840</v>
      </c>
      <c r="C91" s="19">
        <v>3000</v>
      </c>
      <c r="F91">
        <f t="shared" si="3"/>
        <v>1826.1975606294864</v>
      </c>
      <c r="G91">
        <f t="shared" si="5"/>
        <v>1173.8024393705136</v>
      </c>
      <c r="H91">
        <f t="shared" si="4"/>
        <v>129268.88046273566</v>
      </c>
      <c r="K91" s="13">
        <f>K89+K90</f>
        <v>23110.93999170329</v>
      </c>
    </row>
    <row r="92" spans="2:15" x14ac:dyDescent="0.25">
      <c r="B92" s="5">
        <v>43871</v>
      </c>
      <c r="C92" s="18"/>
      <c r="F92">
        <f t="shared" si="3"/>
        <v>1809.7643264782994</v>
      </c>
      <c r="G92">
        <f t="shared" si="5"/>
        <v>1190.2356735217006</v>
      </c>
      <c r="H92">
        <f t="shared" si="4"/>
        <v>128078.64478921395</v>
      </c>
    </row>
    <row r="93" spans="2:15" x14ac:dyDescent="0.25">
      <c r="B93" s="5">
        <v>43900</v>
      </c>
      <c r="C93" s="18"/>
      <c r="F93">
        <f t="shared" si="3"/>
        <v>1793.1010270489953</v>
      </c>
      <c r="G93">
        <f t="shared" si="5"/>
        <v>1206.8989729510047</v>
      </c>
      <c r="H93">
        <f t="shared" si="4"/>
        <v>126871.74581626295</v>
      </c>
    </row>
    <row r="94" spans="2:15" x14ac:dyDescent="0.25">
      <c r="B94" s="5">
        <v>43931</v>
      </c>
      <c r="C94" s="18"/>
      <c r="F94">
        <f t="shared" si="3"/>
        <v>1776.2044414276813</v>
      </c>
      <c r="G94">
        <f t="shared" si="5"/>
        <v>1223.7955585723187</v>
      </c>
      <c r="H94">
        <f t="shared" si="4"/>
        <v>125647.95025769062</v>
      </c>
    </row>
    <row r="95" spans="2:15" x14ac:dyDescent="0.25">
      <c r="B95" s="5">
        <v>43961</v>
      </c>
      <c r="C95" s="18"/>
      <c r="F95">
        <f t="shared" si="3"/>
        <v>1759.0713036076688</v>
      </c>
      <c r="G95">
        <f t="shared" si="5"/>
        <v>1240.9286963923312</v>
      </c>
      <c r="H95">
        <f t="shared" si="4"/>
        <v>124407.02156129829</v>
      </c>
    </row>
    <row r="96" spans="2:15" x14ac:dyDescent="0.25">
      <c r="B96" s="5">
        <v>43992</v>
      </c>
      <c r="C96" s="18"/>
      <c r="F96">
        <f t="shared" si="3"/>
        <v>1741.6983018581761</v>
      </c>
      <c r="G96">
        <f t="shared" si="5"/>
        <v>1258.3016981418239</v>
      </c>
      <c r="H96">
        <f t="shared" si="4"/>
        <v>123148.71986315647</v>
      </c>
    </row>
    <row r="97" spans="2:8" x14ac:dyDescent="0.25">
      <c r="B97" s="5">
        <v>44022</v>
      </c>
      <c r="C97" s="18"/>
      <c r="F97">
        <f t="shared" si="3"/>
        <v>1724.0820780841907</v>
      </c>
      <c r="G97">
        <f t="shared" si="5"/>
        <v>1275.9179219158093</v>
      </c>
      <c r="H97">
        <f t="shared" si="4"/>
        <v>121872.80194124066</v>
      </c>
    </row>
    <row r="98" spans="2:8" x14ac:dyDescent="0.25">
      <c r="B98" s="5">
        <v>44053</v>
      </c>
      <c r="C98" s="18"/>
      <c r="F98">
        <f t="shared" si="3"/>
        <v>1706.2192271773692</v>
      </c>
      <c r="G98">
        <f t="shared" si="5"/>
        <v>1293.7807728226308</v>
      </c>
      <c r="H98">
        <f t="shared" si="4"/>
        <v>120579.02116841802</v>
      </c>
    </row>
    <row r="99" spans="2:8" x14ac:dyDescent="0.25">
      <c r="B99" s="5">
        <v>44084</v>
      </c>
      <c r="C99" s="18"/>
      <c r="F99">
        <f t="shared" si="3"/>
        <v>1688.1062963578524</v>
      </c>
      <c r="G99">
        <f t="shared" si="5"/>
        <v>1311.8937036421476</v>
      </c>
      <c r="H99">
        <f t="shared" si="4"/>
        <v>119267.12746477588</v>
      </c>
    </row>
    <row r="100" spans="2:8" x14ac:dyDescent="0.25">
      <c r="B100" s="5">
        <v>44114</v>
      </c>
      <c r="C100" s="18"/>
      <c r="F100">
        <f t="shared" si="3"/>
        <v>1669.7397845068624</v>
      </c>
      <c r="G100">
        <f t="shared" si="5"/>
        <v>1330.2602154931376</v>
      </c>
      <c r="H100">
        <f t="shared" si="4"/>
        <v>117936.86724928275</v>
      </c>
    </row>
    <row r="101" spans="2:8" x14ac:dyDescent="0.25">
      <c r="B101" s="5">
        <v>44145</v>
      </c>
      <c r="C101" s="18"/>
      <c r="F101">
        <f t="shared" si="3"/>
        <v>1651.1161414899586</v>
      </c>
      <c r="G101">
        <f t="shared" si="5"/>
        <v>1348.8838585100414</v>
      </c>
      <c r="H101">
        <f t="shared" si="4"/>
        <v>116587.9833907727</v>
      </c>
    </row>
    <row r="102" spans="2:8" x14ac:dyDescent="0.25">
      <c r="B102" s="5">
        <v>44175</v>
      </c>
      <c r="C102" s="18"/>
      <c r="F102">
        <f t="shared" si="3"/>
        <v>1632.2317674708181</v>
      </c>
      <c r="G102">
        <f t="shared" si="5"/>
        <v>1367.7682325291819</v>
      </c>
      <c r="H102">
        <f t="shared" si="4"/>
        <v>115220.21515824352</v>
      </c>
    </row>
    <row r="103" spans="2:8" x14ac:dyDescent="0.25">
      <c r="B103" s="5">
        <v>44206</v>
      </c>
      <c r="C103" s="18"/>
      <c r="F103">
        <f t="shared" si="3"/>
        <v>1613.0830122154093</v>
      </c>
      <c r="G103">
        <f t="shared" si="5"/>
        <v>1386.9169877845907</v>
      </c>
      <c r="H103">
        <f t="shared" si="4"/>
        <v>113833.29817045893</v>
      </c>
    </row>
    <row r="104" spans="2:8" x14ac:dyDescent="0.25">
      <c r="B104" s="5">
        <v>44237</v>
      </c>
      <c r="C104" s="18"/>
      <c r="F104">
        <f t="shared" si="3"/>
        <v>1593.6661743864252</v>
      </c>
      <c r="G104">
        <f t="shared" si="5"/>
        <v>1406.3338256135748</v>
      </c>
      <c r="H104">
        <f t="shared" si="4"/>
        <v>112426.96434484536</v>
      </c>
    </row>
    <row r="105" spans="2:8" x14ac:dyDescent="0.25">
      <c r="B105" s="5">
        <v>44265</v>
      </c>
      <c r="C105" s="18"/>
      <c r="F105">
        <f t="shared" si="3"/>
        <v>1573.977500827835</v>
      </c>
      <c r="G105">
        <f t="shared" si="5"/>
        <v>1426.022499172165</v>
      </c>
      <c r="H105">
        <f t="shared" si="4"/>
        <v>111000.94184567319</v>
      </c>
    </row>
    <row r="106" spans="2:8" x14ac:dyDescent="0.25">
      <c r="B106" s="5">
        <v>44296</v>
      </c>
      <c r="F106">
        <f t="shared" si="3"/>
        <v>1554.013185839425</v>
      </c>
      <c r="G106">
        <f t="shared" si="5"/>
        <v>1445.986814160575</v>
      </c>
      <c r="H106">
        <f t="shared" si="4"/>
        <v>109554.95503151263</v>
      </c>
    </row>
    <row r="107" spans="2:8" x14ac:dyDescent="0.25">
      <c r="B107" s="5">
        <v>44326</v>
      </c>
      <c r="F107">
        <f t="shared" si="3"/>
        <v>1533.7693704411768</v>
      </c>
      <c r="G107">
        <f t="shared" si="5"/>
        <v>1466.2306295588232</v>
      </c>
      <c r="H107">
        <f t="shared" si="4"/>
        <v>108088.7244019538</v>
      </c>
    </row>
    <row r="108" spans="2:8" x14ac:dyDescent="0.25">
      <c r="B108" s="5">
        <v>44357</v>
      </c>
      <c r="F108">
        <f t="shared" si="3"/>
        <v>1513.2421416273535</v>
      </c>
      <c r="G108">
        <f t="shared" si="5"/>
        <v>1486.7578583726465</v>
      </c>
      <c r="H108">
        <f t="shared" si="4"/>
        <v>106601.96654358116</v>
      </c>
    </row>
    <row r="109" spans="2:8" x14ac:dyDescent="0.25">
      <c r="B109" s="5">
        <v>44387</v>
      </c>
      <c r="F109">
        <f t="shared" si="3"/>
        <v>1492.4275316101364</v>
      </c>
      <c r="G109">
        <f t="shared" si="5"/>
        <v>1507.5724683898636</v>
      </c>
      <c r="H109">
        <f t="shared" si="4"/>
        <v>105094.3940751913</v>
      </c>
    </row>
    <row r="110" spans="2:8" x14ac:dyDescent="0.25">
      <c r="B110" s="5">
        <v>44418</v>
      </c>
      <c r="F110">
        <f t="shared" si="3"/>
        <v>1471.3215170526782</v>
      </c>
      <c r="G110">
        <f t="shared" si="5"/>
        <v>1528.6784829473218</v>
      </c>
      <c r="H110">
        <f t="shared" si="4"/>
        <v>103565.71559224399</v>
      </c>
    </row>
    <row r="111" spans="2:8" x14ac:dyDescent="0.25">
      <c r="B111" s="5">
        <v>44449</v>
      </c>
      <c r="F111">
        <f t="shared" si="3"/>
        <v>1449.9200182914158</v>
      </c>
      <c r="G111">
        <f t="shared" si="5"/>
        <v>1550.0799817085842</v>
      </c>
      <c r="H111">
        <f t="shared" si="4"/>
        <v>102015.63561053541</v>
      </c>
    </row>
    <row r="112" spans="2:8" x14ac:dyDescent="0.25">
      <c r="B112" s="5">
        <v>44479</v>
      </c>
      <c r="F112">
        <f t="shared" si="3"/>
        <v>1428.2188985474959</v>
      </c>
      <c r="G112">
        <f t="shared" si="5"/>
        <v>1571.7811014525041</v>
      </c>
      <c r="H112">
        <f t="shared" si="4"/>
        <v>100443.8545090829</v>
      </c>
    </row>
    <row r="113" spans="2:8" x14ac:dyDescent="0.25">
      <c r="B113" s="5">
        <v>44510</v>
      </c>
      <c r="F113">
        <f t="shared" si="3"/>
        <v>1406.2139631271605</v>
      </c>
      <c r="G113">
        <f t="shared" si="5"/>
        <v>1593.7860368728395</v>
      </c>
      <c r="H113">
        <f t="shared" si="4"/>
        <v>98850.068472210056</v>
      </c>
    </row>
    <row r="114" spans="2:8" x14ac:dyDescent="0.25">
      <c r="B114" s="5">
        <v>44540</v>
      </c>
      <c r="F114">
        <f t="shared" si="3"/>
        <v>1383.9009586109407</v>
      </c>
      <c r="G114">
        <f t="shared" si="5"/>
        <v>1616.0990413890593</v>
      </c>
      <c r="H114">
        <f t="shared" si="4"/>
        <v>97233.969430821002</v>
      </c>
    </row>
    <row r="115" spans="2:8" x14ac:dyDescent="0.25">
      <c r="B115" s="5">
        <v>44571</v>
      </c>
      <c r="F115">
        <f t="shared" si="3"/>
        <v>1361.2755720314942</v>
      </c>
      <c r="G115">
        <f t="shared" si="5"/>
        <v>1638.7244279685058</v>
      </c>
      <c r="H115">
        <f t="shared" si="4"/>
        <v>95595.245002852491</v>
      </c>
    </row>
    <row r="116" spans="2:8" x14ac:dyDescent="0.25">
      <c r="B116" s="5">
        <v>44602</v>
      </c>
      <c r="F116">
        <f t="shared" si="3"/>
        <v>1338.3334300399349</v>
      </c>
      <c r="G116">
        <f t="shared" si="5"/>
        <v>1661.6665699600651</v>
      </c>
      <c r="H116">
        <f t="shared" si="4"/>
        <v>93933.57843289242</v>
      </c>
    </row>
    <row r="117" spans="2:8" x14ac:dyDescent="0.25">
      <c r="B117" s="5">
        <v>44630</v>
      </c>
      <c r="F117">
        <f t="shared" si="3"/>
        <v>1315.070098060494</v>
      </c>
      <c r="G117">
        <f t="shared" si="5"/>
        <v>1684.929901939506</v>
      </c>
      <c r="H117">
        <f t="shared" si="4"/>
        <v>92248.648530952909</v>
      </c>
    </row>
    <row r="118" spans="2:8" x14ac:dyDescent="0.25">
      <c r="B118" s="5">
        <v>44661</v>
      </c>
      <c r="F118">
        <f t="shared" si="3"/>
        <v>1291.4810794333409</v>
      </c>
      <c r="G118">
        <f t="shared" si="5"/>
        <v>1708.5189205666591</v>
      </c>
      <c r="H118">
        <f t="shared" si="4"/>
        <v>90540.129610386255</v>
      </c>
    </row>
    <row r="119" spans="2:8" x14ac:dyDescent="0.25">
      <c r="B119" s="5">
        <v>44691</v>
      </c>
      <c r="F119">
        <f t="shared" si="3"/>
        <v>1267.5618145454075</v>
      </c>
      <c r="G119">
        <f t="shared" si="5"/>
        <v>1732.4381854545925</v>
      </c>
      <c r="H119">
        <f t="shared" si="4"/>
        <v>88807.691424931661</v>
      </c>
    </row>
    <row r="120" spans="2:8" x14ac:dyDescent="0.25">
      <c r="B120" s="5">
        <v>44722</v>
      </c>
      <c r="F120">
        <f t="shared" si="3"/>
        <v>1243.3076799490434</v>
      </c>
      <c r="G120">
        <f t="shared" si="5"/>
        <v>1756.6923200509566</v>
      </c>
      <c r="H120">
        <f t="shared" si="4"/>
        <v>87050.999104880699</v>
      </c>
    </row>
    <row r="121" spans="2:8" x14ac:dyDescent="0.25">
      <c r="B121" s="5">
        <v>44752</v>
      </c>
      <c r="F121">
        <f t="shared" si="3"/>
        <v>1218.7139874683298</v>
      </c>
      <c r="G121">
        <f t="shared" si="5"/>
        <v>1781.2860125316702</v>
      </c>
      <c r="H121">
        <f t="shared" si="4"/>
        <v>85269.713092349033</v>
      </c>
    </row>
    <row r="122" spans="2:8" x14ac:dyDescent="0.25">
      <c r="B122" s="5">
        <v>44783</v>
      </c>
      <c r="F122">
        <f t="shared" si="3"/>
        <v>1193.7759832928866</v>
      </c>
      <c r="G122">
        <f t="shared" si="5"/>
        <v>1806.2240167071134</v>
      </c>
      <c r="H122">
        <f t="shared" si="4"/>
        <v>83463.489075641919</v>
      </c>
    </row>
    <row r="123" spans="2:8" x14ac:dyDescent="0.25">
      <c r="B123" s="5">
        <v>44814</v>
      </c>
      <c r="F123">
        <f t="shared" si="3"/>
        <v>1168.4888470589869</v>
      </c>
      <c r="G123">
        <f t="shared" si="5"/>
        <v>1831.5111529410131</v>
      </c>
      <c r="H123">
        <f t="shared" si="4"/>
        <v>81631.977922700913</v>
      </c>
    </row>
    <row r="124" spans="2:8" x14ac:dyDescent="0.25">
      <c r="B124" s="5">
        <v>44844</v>
      </c>
      <c r="F124">
        <f t="shared" si="3"/>
        <v>1142.8476909178128</v>
      </c>
      <c r="G124">
        <f t="shared" si="5"/>
        <v>1857.1523090821872</v>
      </c>
      <c r="H124">
        <f t="shared" si="4"/>
        <v>79774.825613618726</v>
      </c>
    </row>
    <row r="125" spans="2:8" x14ac:dyDescent="0.25">
      <c r="B125" s="5">
        <v>44875</v>
      </c>
      <c r="F125">
        <f t="shared" si="3"/>
        <v>1116.8475585906622</v>
      </c>
      <c r="G125">
        <f t="shared" si="5"/>
        <v>1883.1524414093378</v>
      </c>
      <c r="H125">
        <f t="shared" si="4"/>
        <v>77891.673172209383</v>
      </c>
    </row>
    <row r="126" spans="2:8" x14ac:dyDescent="0.25">
      <c r="B126" s="5">
        <v>44905</v>
      </c>
      <c r="F126">
        <f t="shared" si="3"/>
        <v>1090.4834244109313</v>
      </c>
      <c r="G126">
        <f t="shared" si="5"/>
        <v>1909.5165755890687</v>
      </c>
      <c r="H126">
        <f t="shared" si="4"/>
        <v>75982.15659662032</v>
      </c>
    </row>
    <row r="127" spans="2:8" x14ac:dyDescent="0.25">
      <c r="B127" s="5">
        <v>44936</v>
      </c>
      <c r="F127">
        <f t="shared" si="3"/>
        <v>1063.7501923526845</v>
      </c>
      <c r="G127">
        <f t="shared" si="5"/>
        <v>1936.2498076473155</v>
      </c>
      <c r="H127">
        <f t="shared" si="4"/>
        <v>74045.906788973007</v>
      </c>
    </row>
    <row r="128" spans="2:8" x14ac:dyDescent="0.25">
      <c r="B128" s="5">
        <v>44967</v>
      </c>
      <c r="F128">
        <f t="shared" si="3"/>
        <v>1036.6426950456223</v>
      </c>
      <c r="G128">
        <f t="shared" si="5"/>
        <v>1963.3573049543777</v>
      </c>
      <c r="H128">
        <f t="shared" si="4"/>
        <v>72082.549484018629</v>
      </c>
    </row>
    <row r="129" spans="2:8" x14ac:dyDescent="0.25">
      <c r="B129" s="5">
        <v>44995</v>
      </c>
      <c r="F129">
        <f t="shared" si="3"/>
        <v>1009.1556927762608</v>
      </c>
      <c r="G129">
        <f t="shared" si="5"/>
        <v>1990.8443072237392</v>
      </c>
      <c r="H129">
        <f t="shared" si="4"/>
        <v>70091.705176794887</v>
      </c>
    </row>
    <row r="130" spans="2:8" x14ac:dyDescent="0.25">
      <c r="B130" s="5">
        <v>45026</v>
      </c>
      <c r="F130">
        <f t="shared" si="3"/>
        <v>981.28387247512853</v>
      </c>
      <c r="G130">
        <f t="shared" si="5"/>
        <v>2018.7161275248714</v>
      </c>
      <c r="H130">
        <f t="shared" si="4"/>
        <v>68072.989049270021</v>
      </c>
    </row>
    <row r="131" spans="2:8" x14ac:dyDescent="0.25">
      <c r="B131" s="5">
        <v>45056</v>
      </c>
      <c r="F131">
        <f t="shared" si="3"/>
        <v>953.02184668978043</v>
      </c>
      <c r="G131">
        <f t="shared" si="5"/>
        <v>2046.9781533102196</v>
      </c>
      <c r="H131">
        <f t="shared" si="4"/>
        <v>66026.0108959598</v>
      </c>
    </row>
    <row r="132" spans="2:8" x14ac:dyDescent="0.25">
      <c r="B132" s="5">
        <v>45087</v>
      </c>
      <c r="F132">
        <f t="shared" si="3"/>
        <v>924.36415254343729</v>
      </c>
      <c r="G132">
        <f t="shared" si="5"/>
        <v>2075.6358474565627</v>
      </c>
      <c r="H132">
        <f t="shared" si="4"/>
        <v>63950.375048503236</v>
      </c>
    </row>
    <row r="133" spans="2:8" x14ac:dyDescent="0.25">
      <c r="B133" s="5">
        <v>45117</v>
      </c>
      <c r="F133">
        <f t="shared" si="3"/>
        <v>895.30525067904534</v>
      </c>
      <c r="G133">
        <f t="shared" si="5"/>
        <v>2104.6947493209545</v>
      </c>
      <c r="H133">
        <f t="shared" si="4"/>
        <v>61845.680299182284</v>
      </c>
    </row>
    <row r="134" spans="2:8" x14ac:dyDescent="0.25">
      <c r="B134" s="5">
        <v>45148</v>
      </c>
      <c r="F134">
        <f t="shared" si="3"/>
        <v>865.83952418855199</v>
      </c>
      <c r="G134">
        <f t="shared" si="5"/>
        <v>2134.1604758114481</v>
      </c>
      <c r="H134">
        <f t="shared" si="4"/>
        <v>59711.519823370836</v>
      </c>
    </row>
    <row r="135" spans="2:8" x14ac:dyDescent="0.25">
      <c r="B135" s="5">
        <v>45179</v>
      </c>
      <c r="F135">
        <f t="shared" si="3"/>
        <v>835.96127752719178</v>
      </c>
      <c r="G135">
        <f t="shared" si="5"/>
        <v>2164.0387224728083</v>
      </c>
      <c r="H135">
        <f t="shared" si="4"/>
        <v>57547.481100898025</v>
      </c>
    </row>
    <row r="136" spans="2:8" x14ac:dyDescent="0.25">
      <c r="B136" s="5">
        <v>45209</v>
      </c>
      <c r="F136">
        <f t="shared" si="3"/>
        <v>805.66473541257244</v>
      </c>
      <c r="G136">
        <f t="shared" si="5"/>
        <v>2194.3352645874274</v>
      </c>
      <c r="H136">
        <f t="shared" si="4"/>
        <v>55353.145836310599</v>
      </c>
    </row>
    <row r="137" spans="2:8" x14ac:dyDescent="0.25">
      <c r="B137" s="5">
        <v>45240</v>
      </c>
      <c r="F137">
        <f t="shared" ref="F137:F158" si="6">H136*0.168/12</f>
        <v>774.94404170834844</v>
      </c>
      <c r="G137">
        <f t="shared" si="5"/>
        <v>2225.0559582916517</v>
      </c>
      <c r="H137">
        <f t="shared" ref="H137:H158" si="7">H136-G137</f>
        <v>53128.089878018945</v>
      </c>
    </row>
    <row r="138" spans="2:8" x14ac:dyDescent="0.25">
      <c r="B138" s="5">
        <v>45270</v>
      </c>
      <c r="F138">
        <f t="shared" si="6"/>
        <v>743.79325829226525</v>
      </c>
      <c r="G138">
        <f t="shared" si="5"/>
        <v>2256.2067417077346</v>
      </c>
      <c r="H138">
        <f t="shared" si="7"/>
        <v>50871.883136311211</v>
      </c>
    </row>
    <row r="139" spans="2:8" x14ac:dyDescent="0.25">
      <c r="B139" s="5">
        <v>45301</v>
      </c>
      <c r="F139">
        <f t="shared" si="6"/>
        <v>712.20636390835705</v>
      </c>
      <c r="G139">
        <f t="shared" ref="G139:G158" si="8">IF(C139=0,3000-F139,C139-F139)</f>
        <v>2287.7936360916428</v>
      </c>
      <c r="H139">
        <f t="shared" si="7"/>
        <v>48584.089500219568</v>
      </c>
    </row>
    <row r="140" spans="2:8" x14ac:dyDescent="0.25">
      <c r="B140" s="5">
        <v>45332</v>
      </c>
      <c r="F140">
        <f t="shared" si="6"/>
        <v>680.17725300307404</v>
      </c>
      <c r="G140">
        <f t="shared" si="8"/>
        <v>2319.8227469969261</v>
      </c>
      <c r="H140">
        <f t="shared" si="7"/>
        <v>46264.266753222641</v>
      </c>
    </row>
    <row r="141" spans="2:8" x14ac:dyDescent="0.25">
      <c r="B141" s="5">
        <v>45361</v>
      </c>
      <c r="F141">
        <f t="shared" si="6"/>
        <v>647.69973454511694</v>
      </c>
      <c r="G141">
        <f t="shared" si="8"/>
        <v>2352.3002654548832</v>
      </c>
      <c r="H141">
        <f t="shared" si="7"/>
        <v>43911.966487767757</v>
      </c>
    </row>
    <row r="142" spans="2:8" x14ac:dyDescent="0.25">
      <c r="B142" s="5">
        <v>45392</v>
      </c>
      <c r="F142">
        <f t="shared" si="6"/>
        <v>614.76753082874859</v>
      </c>
      <c r="G142">
        <f t="shared" si="8"/>
        <v>2385.2324691712515</v>
      </c>
      <c r="H142">
        <f t="shared" si="7"/>
        <v>41526.734018596508</v>
      </c>
    </row>
    <row r="143" spans="2:8" x14ac:dyDescent="0.25">
      <c r="B143" s="5">
        <v>45422</v>
      </c>
      <c r="F143">
        <f t="shared" si="6"/>
        <v>581.37427626035117</v>
      </c>
      <c r="G143">
        <f t="shared" si="8"/>
        <v>2418.6257237396489</v>
      </c>
      <c r="H143">
        <f t="shared" si="7"/>
        <v>39108.108294856858</v>
      </c>
    </row>
    <row r="144" spans="2:8" x14ac:dyDescent="0.25">
      <c r="B144" s="5">
        <v>45453</v>
      </c>
      <c r="F144">
        <f t="shared" si="6"/>
        <v>547.51351612799601</v>
      </c>
      <c r="G144">
        <f t="shared" si="8"/>
        <v>2452.4864838720041</v>
      </c>
      <c r="H144">
        <f t="shared" si="7"/>
        <v>36655.621810984856</v>
      </c>
    </row>
    <row r="145" spans="2:8" x14ac:dyDescent="0.25">
      <c r="B145" s="5">
        <v>45483</v>
      </c>
      <c r="F145">
        <f t="shared" si="6"/>
        <v>513.17870535378802</v>
      </c>
      <c r="G145">
        <f t="shared" si="8"/>
        <v>2486.8212946462118</v>
      </c>
      <c r="H145">
        <f t="shared" si="7"/>
        <v>34168.800516338641</v>
      </c>
    </row>
    <row r="146" spans="2:8" x14ac:dyDescent="0.25">
      <c r="B146" s="5">
        <v>45514</v>
      </c>
      <c r="F146">
        <f t="shared" si="6"/>
        <v>478.36320722874098</v>
      </c>
      <c r="G146">
        <f t="shared" si="8"/>
        <v>2521.636792771259</v>
      </c>
      <c r="H146">
        <f t="shared" si="7"/>
        <v>31647.163723567381</v>
      </c>
    </row>
    <row r="147" spans="2:8" x14ac:dyDescent="0.25">
      <c r="B147" s="5">
        <v>45545</v>
      </c>
      <c r="F147">
        <f t="shared" si="6"/>
        <v>443.06029212994332</v>
      </c>
      <c r="G147">
        <f t="shared" si="8"/>
        <v>2556.9397078700567</v>
      </c>
      <c r="H147">
        <f t="shared" si="7"/>
        <v>29090.224015697324</v>
      </c>
    </row>
    <row r="148" spans="2:8" x14ac:dyDescent="0.25">
      <c r="B148" s="5">
        <v>45575</v>
      </c>
      <c r="F148">
        <f t="shared" si="6"/>
        <v>407.26313621976254</v>
      </c>
      <c r="G148">
        <f t="shared" si="8"/>
        <v>2592.7368637802374</v>
      </c>
      <c r="H148">
        <f t="shared" si="7"/>
        <v>26497.487151917085</v>
      </c>
    </row>
    <row r="149" spans="2:8" x14ac:dyDescent="0.25">
      <c r="B149" s="5">
        <v>45606</v>
      </c>
      <c r="F149">
        <f t="shared" si="6"/>
        <v>370.96482012683919</v>
      </c>
      <c r="G149">
        <f t="shared" si="8"/>
        <v>2629.0351798731608</v>
      </c>
      <c r="H149">
        <f t="shared" si="7"/>
        <v>23868.451972043924</v>
      </c>
    </row>
    <row r="150" spans="2:8" x14ac:dyDescent="0.25">
      <c r="B150" s="5">
        <v>45636</v>
      </c>
      <c r="F150">
        <f t="shared" si="6"/>
        <v>334.15832760861497</v>
      </c>
      <c r="G150">
        <f t="shared" si="8"/>
        <v>2665.8416723913851</v>
      </c>
      <c r="H150">
        <f t="shared" si="7"/>
        <v>21202.610299652537</v>
      </c>
    </row>
    <row r="151" spans="2:8" x14ac:dyDescent="0.25">
      <c r="B151" s="5">
        <v>45667</v>
      </c>
      <c r="F151">
        <f t="shared" si="6"/>
        <v>296.83654419513556</v>
      </c>
      <c r="G151">
        <f t="shared" si="8"/>
        <v>2703.1634558048645</v>
      </c>
      <c r="H151">
        <f t="shared" si="7"/>
        <v>18499.446843847672</v>
      </c>
    </row>
    <row r="152" spans="2:8" x14ac:dyDescent="0.25">
      <c r="B152" s="5">
        <v>45698</v>
      </c>
      <c r="F152">
        <f t="shared" si="6"/>
        <v>258.99225581386742</v>
      </c>
      <c r="G152">
        <f t="shared" si="8"/>
        <v>2741.0077441861326</v>
      </c>
      <c r="H152">
        <f t="shared" si="7"/>
        <v>15758.43909966154</v>
      </c>
    </row>
    <row r="153" spans="2:8" x14ac:dyDescent="0.25">
      <c r="B153" s="5">
        <v>45726</v>
      </c>
      <c r="F153">
        <f t="shared" si="6"/>
        <v>220.61814739526156</v>
      </c>
      <c r="G153">
        <f t="shared" si="8"/>
        <v>2779.3818526047385</v>
      </c>
      <c r="H153">
        <f t="shared" si="7"/>
        <v>12979.057247056802</v>
      </c>
    </row>
    <row r="154" spans="2:8" x14ac:dyDescent="0.25">
      <c r="B154" s="5">
        <v>45757</v>
      </c>
      <c r="F154">
        <f t="shared" si="6"/>
        <v>181.70680145879524</v>
      </c>
      <c r="G154">
        <f t="shared" si="8"/>
        <v>2818.2931985412047</v>
      </c>
      <c r="H154">
        <f t="shared" si="7"/>
        <v>10160.764048515597</v>
      </c>
    </row>
    <row r="155" spans="2:8" x14ac:dyDescent="0.25">
      <c r="B155" s="5">
        <v>45787</v>
      </c>
      <c r="F155">
        <f t="shared" si="6"/>
        <v>142.25069667921835</v>
      </c>
      <c r="G155">
        <f t="shared" si="8"/>
        <v>2857.7493033207816</v>
      </c>
      <c r="H155">
        <f t="shared" si="7"/>
        <v>7303.014745194816</v>
      </c>
    </row>
    <row r="156" spans="2:8" x14ac:dyDescent="0.25">
      <c r="B156" s="5">
        <v>45818</v>
      </c>
      <c r="F156">
        <f t="shared" si="6"/>
        <v>102.24220643272743</v>
      </c>
      <c r="G156">
        <f t="shared" si="8"/>
        <v>2897.7577935672725</v>
      </c>
      <c r="H156">
        <f t="shared" si="7"/>
        <v>4405.2569516275435</v>
      </c>
    </row>
    <row r="157" spans="2:8" x14ac:dyDescent="0.25">
      <c r="B157" s="5">
        <v>45848</v>
      </c>
      <c r="F157">
        <f t="shared" si="6"/>
        <v>61.673597322785611</v>
      </c>
      <c r="G157">
        <f t="shared" si="8"/>
        <v>2938.3264026772144</v>
      </c>
      <c r="H157">
        <f t="shared" si="7"/>
        <v>1466.930548950329</v>
      </c>
    </row>
    <row r="158" spans="2:8" x14ac:dyDescent="0.25">
      <c r="B158" s="5">
        <v>45879</v>
      </c>
      <c r="F158">
        <f t="shared" si="6"/>
        <v>20.537027685304608</v>
      </c>
      <c r="G158">
        <f t="shared" si="8"/>
        <v>2979.4629723146954</v>
      </c>
      <c r="H158">
        <f t="shared" si="7"/>
        <v>-1512.5324233643664</v>
      </c>
    </row>
    <row r="159" spans="2:8" x14ac:dyDescent="0.25">
      <c r="B159" s="5">
        <v>45910</v>
      </c>
    </row>
    <row r="160" spans="2:8" x14ac:dyDescent="0.25">
      <c r="B160" s="5">
        <v>45940</v>
      </c>
    </row>
    <row r="161" spans="2:2" x14ac:dyDescent="0.25">
      <c r="B161" s="5">
        <v>45971</v>
      </c>
    </row>
    <row r="162" spans="2:2" x14ac:dyDescent="0.25">
      <c r="B162" s="5">
        <v>46001</v>
      </c>
    </row>
    <row r="163" spans="2:2" x14ac:dyDescent="0.25">
      <c r="B163" s="5">
        <v>46032</v>
      </c>
    </row>
    <row r="164" spans="2:2" x14ac:dyDescent="0.25">
      <c r="B164" s="5">
        <v>46063</v>
      </c>
    </row>
    <row r="165" spans="2:2" x14ac:dyDescent="0.25">
      <c r="B165" s="5">
        <v>46091</v>
      </c>
    </row>
    <row r="166" spans="2:2" x14ac:dyDescent="0.25">
      <c r="B166" s="5">
        <v>46122</v>
      </c>
    </row>
    <row r="167" spans="2:2" x14ac:dyDescent="0.25">
      <c r="B167" s="5">
        <v>46152</v>
      </c>
    </row>
    <row r="168" spans="2:2" x14ac:dyDescent="0.25">
      <c r="B168" s="5">
        <v>46183</v>
      </c>
    </row>
    <row r="169" spans="2:2" x14ac:dyDescent="0.25">
      <c r="B169" s="5">
        <v>46213</v>
      </c>
    </row>
    <row r="170" spans="2:2" x14ac:dyDescent="0.25">
      <c r="B170" s="5">
        <v>46244</v>
      </c>
    </row>
  </sheetData>
  <pageMargins left="0.7" right="0.7" top="0.75" bottom="0.75" header="0.3" footer="0.3"/>
  <pageSetup orientation="portrait" r:id="rId1"/>
  <ignoredErrors>
    <ignoredError sqref="D7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6"/>
  <sheetViews>
    <sheetView workbookViewId="0">
      <selection activeCell="D17" sqref="D17"/>
    </sheetView>
  </sheetViews>
  <sheetFormatPr defaultRowHeight="15" x14ac:dyDescent="0.25"/>
  <sheetData>
    <row r="2" spans="3:16" x14ac:dyDescent="0.25">
      <c r="F2">
        <f>127500</f>
        <v>127500</v>
      </c>
      <c r="G2">
        <f>F2*0.4</f>
        <v>51000</v>
      </c>
      <c r="I2">
        <f>F2-G2</f>
        <v>76500</v>
      </c>
      <c r="K2">
        <v>1</v>
      </c>
      <c r="L2">
        <f>$I$2/12</f>
        <v>6375</v>
      </c>
      <c r="M2">
        <f>I2</f>
        <v>76500</v>
      </c>
      <c r="N2" s="6">
        <f>M2*0.23/12</f>
        <v>1466.25</v>
      </c>
      <c r="P2">
        <f>L2+N2</f>
        <v>7841.25</v>
      </c>
    </row>
    <row r="3" spans="3:16" x14ac:dyDescent="0.25">
      <c r="K3">
        <v>2</v>
      </c>
      <c r="L3">
        <f t="shared" ref="L3:L13" si="0">$I$2/12</f>
        <v>6375</v>
      </c>
      <c r="M3">
        <f>M2-L3</f>
        <v>70125</v>
      </c>
      <c r="N3" s="6">
        <f t="shared" ref="N3:N13" si="1">M3*0.23/12</f>
        <v>1344.0625</v>
      </c>
      <c r="P3">
        <f t="shared" ref="P3:P13" si="2">L3+N3</f>
        <v>7719.0625</v>
      </c>
    </row>
    <row r="4" spans="3:16" x14ac:dyDescent="0.25">
      <c r="K4">
        <v>3</v>
      </c>
      <c r="L4">
        <f t="shared" si="0"/>
        <v>6375</v>
      </c>
      <c r="M4">
        <f t="shared" ref="M4:M13" si="3">M3-L4</f>
        <v>63750</v>
      </c>
      <c r="N4" s="6">
        <f t="shared" si="1"/>
        <v>1221.875</v>
      </c>
      <c r="P4">
        <f t="shared" si="2"/>
        <v>7596.875</v>
      </c>
    </row>
    <row r="5" spans="3:16" x14ac:dyDescent="0.25">
      <c r="K5">
        <v>4</v>
      </c>
      <c r="L5">
        <f t="shared" si="0"/>
        <v>6375</v>
      </c>
      <c r="M5">
        <f t="shared" si="3"/>
        <v>57375</v>
      </c>
      <c r="N5" s="6">
        <f t="shared" si="1"/>
        <v>1099.6875</v>
      </c>
      <c r="P5">
        <f t="shared" si="2"/>
        <v>7474.6875</v>
      </c>
    </row>
    <row r="6" spans="3:16" x14ac:dyDescent="0.25">
      <c r="K6">
        <v>5</v>
      </c>
      <c r="L6">
        <f t="shared" si="0"/>
        <v>6375</v>
      </c>
      <c r="M6">
        <f t="shared" si="3"/>
        <v>51000</v>
      </c>
      <c r="N6" s="6">
        <f t="shared" si="1"/>
        <v>977.5</v>
      </c>
      <c r="P6">
        <f t="shared" si="2"/>
        <v>7352.5</v>
      </c>
    </row>
    <row r="7" spans="3:16" x14ac:dyDescent="0.25">
      <c r="K7">
        <v>6</v>
      </c>
      <c r="L7">
        <f t="shared" si="0"/>
        <v>6375</v>
      </c>
      <c r="M7">
        <f t="shared" si="3"/>
        <v>44625</v>
      </c>
      <c r="N7" s="6">
        <f t="shared" si="1"/>
        <v>855.3125</v>
      </c>
      <c r="P7">
        <f t="shared" si="2"/>
        <v>7230.3125</v>
      </c>
    </row>
    <row r="8" spans="3:16" x14ac:dyDescent="0.25">
      <c r="K8">
        <v>7</v>
      </c>
      <c r="L8">
        <f t="shared" si="0"/>
        <v>6375</v>
      </c>
      <c r="M8">
        <f t="shared" si="3"/>
        <v>38250</v>
      </c>
      <c r="N8" s="6">
        <f t="shared" si="1"/>
        <v>733.125</v>
      </c>
      <c r="P8">
        <f t="shared" si="2"/>
        <v>7108.125</v>
      </c>
    </row>
    <row r="9" spans="3:16" x14ac:dyDescent="0.25">
      <c r="K9">
        <v>8</v>
      </c>
      <c r="L9">
        <f t="shared" si="0"/>
        <v>6375</v>
      </c>
      <c r="M9">
        <f t="shared" si="3"/>
        <v>31875</v>
      </c>
      <c r="N9" s="6">
        <f t="shared" si="1"/>
        <v>610.9375</v>
      </c>
      <c r="P9">
        <f t="shared" si="2"/>
        <v>6985.9375</v>
      </c>
    </row>
    <row r="10" spans="3:16" x14ac:dyDescent="0.25">
      <c r="K10">
        <v>9</v>
      </c>
      <c r="L10">
        <f t="shared" si="0"/>
        <v>6375</v>
      </c>
      <c r="M10">
        <f t="shared" si="3"/>
        <v>25500</v>
      </c>
      <c r="N10" s="6">
        <f t="shared" si="1"/>
        <v>488.75</v>
      </c>
      <c r="P10">
        <f t="shared" si="2"/>
        <v>6863.75</v>
      </c>
    </row>
    <row r="11" spans="3:16" x14ac:dyDescent="0.25">
      <c r="K11">
        <v>10</v>
      </c>
      <c r="L11">
        <f t="shared" si="0"/>
        <v>6375</v>
      </c>
      <c r="M11">
        <f t="shared" si="3"/>
        <v>19125</v>
      </c>
      <c r="N11" s="6">
        <f t="shared" si="1"/>
        <v>366.5625</v>
      </c>
      <c r="P11">
        <f t="shared" si="2"/>
        <v>6741.5625</v>
      </c>
    </row>
    <row r="12" spans="3:16" x14ac:dyDescent="0.25">
      <c r="K12">
        <v>11</v>
      </c>
      <c r="L12">
        <f t="shared" si="0"/>
        <v>6375</v>
      </c>
      <c r="M12">
        <f t="shared" si="3"/>
        <v>12750</v>
      </c>
      <c r="N12" s="6">
        <f t="shared" si="1"/>
        <v>244.375</v>
      </c>
      <c r="P12">
        <f t="shared" si="2"/>
        <v>6619.375</v>
      </c>
    </row>
    <row r="13" spans="3:16" x14ac:dyDescent="0.25">
      <c r="K13">
        <v>12</v>
      </c>
      <c r="L13">
        <f t="shared" si="0"/>
        <v>6375</v>
      </c>
      <c r="M13">
        <f t="shared" si="3"/>
        <v>6375</v>
      </c>
      <c r="N13" s="6">
        <f t="shared" si="1"/>
        <v>122.1875</v>
      </c>
      <c r="P13">
        <f t="shared" si="2"/>
        <v>6497.1875</v>
      </c>
    </row>
    <row r="14" spans="3:16" x14ac:dyDescent="0.25">
      <c r="N14">
        <f>SUM(N2:N13)</f>
        <v>9530.625</v>
      </c>
    </row>
    <row r="16" spans="3:16" x14ac:dyDescent="0.25">
      <c r="C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topLeftCell="A4" workbookViewId="0">
      <selection activeCell="L23" sqref="L23"/>
    </sheetView>
  </sheetViews>
  <sheetFormatPr defaultRowHeight="15" x14ac:dyDescent="0.25"/>
  <cols>
    <col min="11" max="11" width="18.7109375" customWidth="1"/>
    <col min="12" max="12" width="11.28515625" bestFit="1" customWidth="1"/>
  </cols>
  <sheetData>
    <row r="1" spans="1:15" x14ac:dyDescent="0.25">
      <c r="A1" t="s">
        <v>2</v>
      </c>
    </row>
    <row r="3" spans="1:15" x14ac:dyDescent="0.25">
      <c r="A3" s="14" t="s">
        <v>3</v>
      </c>
    </row>
    <row r="5" spans="1:15" x14ac:dyDescent="0.25">
      <c r="A5" t="s">
        <v>4</v>
      </c>
    </row>
    <row r="7" spans="1:15" x14ac:dyDescent="0.25">
      <c r="A7" s="14" t="s">
        <v>5</v>
      </c>
    </row>
    <row r="9" spans="1:15" x14ac:dyDescent="0.25">
      <c r="A9" s="14" t="s">
        <v>6</v>
      </c>
    </row>
    <row r="11" spans="1:15" x14ac:dyDescent="0.25">
      <c r="A11" t="s">
        <v>7</v>
      </c>
    </row>
    <row r="13" spans="1:15" x14ac:dyDescent="0.25">
      <c r="C13" t="s">
        <v>10</v>
      </c>
    </row>
    <row r="14" spans="1:15" x14ac:dyDescent="0.25">
      <c r="N14">
        <v>5000</v>
      </c>
    </row>
    <row r="15" spans="1:15" x14ac:dyDescent="0.25">
      <c r="A15" t="s">
        <v>8</v>
      </c>
      <c r="N15">
        <v>30000</v>
      </c>
    </row>
    <row r="16" spans="1:15" x14ac:dyDescent="0.25">
      <c r="N16">
        <f>N15-N14</f>
        <v>25000</v>
      </c>
      <c r="O16">
        <f>N16*28</f>
        <v>700000</v>
      </c>
    </row>
    <row r="17" spans="1:22" x14ac:dyDescent="0.25">
      <c r="A17" s="14" t="s">
        <v>9</v>
      </c>
    </row>
    <row r="18" spans="1:22" x14ac:dyDescent="0.25">
      <c r="N18">
        <v>46000</v>
      </c>
      <c r="O18">
        <f>N18*28</f>
        <v>1288000</v>
      </c>
    </row>
    <row r="19" spans="1:22" x14ac:dyDescent="0.25">
      <c r="S19">
        <v>4</v>
      </c>
    </row>
    <row r="21" spans="1:22" x14ac:dyDescent="0.25">
      <c r="K21" t="s">
        <v>12</v>
      </c>
      <c r="L21" s="11">
        <v>108000</v>
      </c>
      <c r="R21">
        <v>3</v>
      </c>
      <c r="T21">
        <v>7</v>
      </c>
      <c r="U21">
        <v>3125</v>
      </c>
    </row>
    <row r="22" spans="1:22" x14ac:dyDescent="0.25">
      <c r="K22" t="s">
        <v>11</v>
      </c>
      <c r="L22">
        <v>1</v>
      </c>
    </row>
    <row r="23" spans="1:22" x14ac:dyDescent="0.25">
      <c r="K23" t="s">
        <v>13</v>
      </c>
      <c r="L23" s="15">
        <v>3</v>
      </c>
    </row>
    <row r="24" spans="1:22" x14ac:dyDescent="0.25">
      <c r="L24">
        <f>L23/12/100</f>
        <v>2.5000000000000001E-3</v>
      </c>
      <c r="M24">
        <f>L22*12</f>
        <v>12</v>
      </c>
    </row>
    <row r="25" spans="1:22" x14ac:dyDescent="0.25">
      <c r="K25" t="s">
        <v>14</v>
      </c>
      <c r="L25" s="16">
        <f>(L24*((1+L24)^M24))/(((1+L24)^M24)-1)*L21</f>
        <v>9146.9194659169771</v>
      </c>
      <c r="M25">
        <f>L25/33</f>
        <v>277.17937775505993</v>
      </c>
    </row>
    <row r="26" spans="1:22" x14ac:dyDescent="0.25">
      <c r="P26">
        <f>2*2*2</f>
        <v>8</v>
      </c>
      <c r="R26">
        <f>2*2*2*2*2</f>
        <v>32</v>
      </c>
      <c r="T26">
        <f>3*3*3</f>
        <v>27</v>
      </c>
    </row>
    <row r="28" spans="1:22" x14ac:dyDescent="0.25">
      <c r="O28" s="20">
        <v>5</v>
      </c>
      <c r="P28" s="20"/>
      <c r="Q28" s="20">
        <v>2</v>
      </c>
      <c r="R28" s="20"/>
      <c r="S28" s="20">
        <v>6</v>
      </c>
      <c r="T28" s="20"/>
      <c r="U28" s="20">
        <v>5</v>
      </c>
      <c r="V28" s="20"/>
    </row>
    <row r="29" spans="1:22" x14ac:dyDescent="0.25">
      <c r="O29" s="20">
        <v>8</v>
      </c>
      <c r="P29" s="20"/>
      <c r="Q29" s="20">
        <v>32</v>
      </c>
      <c r="R29" s="20"/>
      <c r="S29" s="20">
        <v>-27</v>
      </c>
      <c r="T29" s="20"/>
      <c r="U29" s="20">
        <v>243</v>
      </c>
      <c r="V29" s="20"/>
    </row>
    <row r="30" spans="1:22" x14ac:dyDescent="0.25">
      <c r="O30" s="6">
        <v>7</v>
      </c>
      <c r="P30" s="6">
        <v>3</v>
      </c>
      <c r="Q30" s="6">
        <v>4</v>
      </c>
      <c r="R30" s="6">
        <v>9</v>
      </c>
      <c r="S30" s="6">
        <v>8</v>
      </c>
      <c r="T30" s="6">
        <v>5</v>
      </c>
      <c r="U30" s="6">
        <v>4</v>
      </c>
      <c r="V30" s="6">
        <v>9</v>
      </c>
    </row>
    <row r="31" spans="1:22" x14ac:dyDescent="0.25">
      <c r="O31" s="6"/>
      <c r="P31" s="6"/>
      <c r="Q31" s="6"/>
      <c r="R31" s="6"/>
      <c r="S31" s="6"/>
      <c r="T31" s="6"/>
      <c r="U31" s="6"/>
      <c r="V31" s="6"/>
    </row>
    <row r="32" spans="1:22" x14ac:dyDescent="0.25">
      <c r="O32">
        <v>15</v>
      </c>
      <c r="Q32">
        <f>Q30+Q28+R30</f>
        <v>15</v>
      </c>
      <c r="S32">
        <f>S30+S28+T30</f>
        <v>19</v>
      </c>
      <c r="U32">
        <f>U30+U28+V30</f>
        <v>18</v>
      </c>
    </row>
    <row r="33" spans="15:21" x14ac:dyDescent="0.25">
      <c r="O33">
        <f>O30*O28*P30</f>
        <v>105</v>
      </c>
      <c r="Q33">
        <f>Q30*Q28*R30</f>
        <v>72</v>
      </c>
      <c r="S33">
        <f>S30*S28*T30</f>
        <v>240</v>
      </c>
      <c r="U33">
        <f>U30*U28*V30</f>
        <v>180</v>
      </c>
    </row>
  </sheetData>
  <mergeCells count="8">
    <mergeCell ref="O28:P28"/>
    <mergeCell ref="Q28:R28"/>
    <mergeCell ref="S28:T28"/>
    <mergeCell ref="U28:V28"/>
    <mergeCell ref="O29:P29"/>
    <mergeCell ref="Q29:R29"/>
    <mergeCell ref="S29:T29"/>
    <mergeCell ref="U29:V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2020-05-28T10:12:57Z</dcterms:modified>
</cp:coreProperties>
</file>