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quentialChart" sheetId="2" r:id="rId5"/>
    <sheet state="visible" name="SlightlyLessChart" sheetId="3" r:id="rId6"/>
    <sheet state="visible" name="RandomGe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3">
      <text>
        <t xml:space="preserve">It seems that I've found a bug... Somewhere in my algorithm it does try '000000', but it sends just '0'.</t>
      </text>
    </comment>
    <comment authorId="0" ref="C18">
      <text>
        <t xml:space="preserve">1004 is apparently a common pin code, advancedAlg searches for it</t>
      </text>
    </comment>
    <comment authorId="0" ref="C19">
      <text>
        <t xml:space="preserve">Dipped into randoms</t>
      </text>
    </comment>
    <comment authorId="0" ref="D19">
      <text>
        <t xml:space="preserve">Notable that when advancedAlg dips into randoms it takes a lot longer to bruteforce. Could be something to do with the anti-repeat function. Since these tests are based soley on attempts and pretty much andy real bruteforcing attampt would be slowed down by the medium being bruteforced, I'm not too worried about this.</t>
      </text>
    </comment>
    <comment authorId="0" ref="C20">
      <text>
        <t xml:space="preserve">Dips into randoms</t>
      </text>
    </comment>
    <comment authorId="0" ref="C21">
      <text>
        <t xml:space="preserve">1957 is a year</t>
      </text>
    </comment>
    <comment authorId="0" ref="C22">
      <text>
        <t xml:space="preserve">909 is enough of a repeat that my alg catches it</t>
      </text>
    </comment>
    <comment authorId="0" ref="C23">
      <text>
        <t xml:space="preserve">Not sure exactly what my algorithm did here but I'll take it :D</t>
      </text>
    </comment>
    <comment authorId="0" ref="C24">
      <text>
        <t xml:space="preserve">Dipped into randoms.</t>
      </text>
    </comment>
    <comment authorId="0" ref="C25">
      <text>
        <t xml:space="preserve">321 is a seqence that my algorithm tests for.</t>
      </text>
    </comment>
  </commentList>
</comments>
</file>

<file path=xl/sharedStrings.xml><?xml version="1.0" encoding="utf-8"?>
<sst xmlns="http://schemas.openxmlformats.org/spreadsheetml/2006/main" count="18" uniqueCount="11">
  <si>
    <t xml:space="preserve">     RaddedMC's passcode cracking data!</t>
  </si>
  <si>
    <t>Sequentials: 000000 - 999999</t>
  </si>
  <si>
    <t>Slightly less sequential</t>
  </si>
  <si>
    <t>Winners</t>
  </si>
  <si>
    <t>Code</t>
  </si>
  <si>
    <t>Attempts - basicAlg</t>
  </si>
  <si>
    <t>Attempts - advancedAlg</t>
  </si>
  <si>
    <t>Winner</t>
  </si>
  <si>
    <t>N/A</t>
  </si>
  <si>
    <t>Completely randomly generated</t>
  </si>
  <si>
    <t>The original random generator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</si>
</sst>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sz val="24.0"/>
      <color theme="1"/>
      <name val="Montserrat"/>
    </font>
    <font>
      <b/>
      <sz val="18.0"/>
      <color theme="1"/>
      <name val="Roboto"/>
    </font>
    <font/>
    <font>
      <b/>
      <sz val="14.0"/>
      <color theme="1"/>
      <name val="Roboto"/>
    </font>
    <font>
      <color theme="1"/>
      <name val="Roboto"/>
    </font>
    <font>
      <sz val="12.0"/>
      <color theme="1"/>
      <name val="Roboto Mono"/>
    </font>
    <font>
      <sz val="12.0"/>
      <color theme="1"/>
      <name val="Merriweather Sans"/>
    </font>
    <font>
      <sz val="12.0"/>
      <color theme="1"/>
      <name val="Roboto"/>
    </font>
  </fonts>
  <fills count="2">
    <fill>
      <patternFill patternType="none"/>
    </fill>
    <fill>
      <patternFill patternType="lightGray"/>
    </fill>
  </fills>
  <borders count="25">
    <border/>
    <border>
      <left style="thick">
        <color rgb="FF4285F4"/>
      </left>
      <top style="thick">
        <color rgb="FF4285F4"/>
      </top>
    </border>
    <border>
      <top style="thick">
        <color rgb="FF4285F4"/>
      </top>
    </border>
    <border>
      <right style="thick">
        <color rgb="FF4285F4"/>
      </right>
      <top style="thick">
        <color rgb="FF4285F4"/>
      </top>
    </border>
    <border>
      <left style="thick">
        <color rgb="FF4285F4"/>
      </left>
      <top style="thick">
        <color rgb="FFEA4335"/>
      </top>
    </border>
    <border>
      <top style="thick">
        <color rgb="FFEA4335"/>
      </top>
    </border>
    <border>
      <right style="thick">
        <color rgb="FFEA4335"/>
      </right>
      <top style="thick">
        <color rgb="FFEA4335"/>
      </top>
    </border>
    <border>
      <left style="thick">
        <color rgb="FF4285F4"/>
      </left>
    </border>
    <border>
      <right style="thick">
        <color rgb="FF4285F4"/>
      </right>
    </border>
    <border>
      <right style="thick">
        <color rgb="FFEA4335"/>
      </right>
    </border>
    <border>
      <bottom style="thick">
        <color rgb="FF4285F4"/>
      </bottom>
    </border>
    <border>
      <left style="thick">
        <color rgb="FF4285F4"/>
      </left>
      <bottom style="thick">
        <color rgb="FF4285F4"/>
      </bottom>
    </border>
    <border>
      <left style="thick">
        <color rgb="FF4285F4"/>
      </left>
      <bottom style="thick">
        <color rgb="FFEA4335"/>
      </bottom>
    </border>
    <border>
      <bottom style="thick">
        <color rgb="FFEA4335"/>
      </bottom>
    </border>
    <border>
      <right style="thick">
        <color rgb="FFEA4335"/>
      </right>
      <bottom style="thick">
        <color rgb="FFEA4335"/>
      </bottom>
    </border>
    <border>
      <right style="thick">
        <color rgb="FF4285F4"/>
      </right>
      <bottom style="thick">
        <color rgb="FF4285F4"/>
      </bottom>
    </border>
    <border>
      <left style="thick">
        <color rgb="FF34A853"/>
      </left>
      <top style="thick">
        <color rgb="FF4285F4"/>
      </top>
    </border>
    <border>
      <right style="thick">
        <color rgb="FF34A853"/>
      </right>
      <top style="thick">
        <color rgb="FF4285F4"/>
      </top>
    </border>
    <border>
      <left style="thick">
        <color rgb="FFEA4335"/>
      </left>
    </border>
    <border>
      <left style="thick">
        <color rgb="FF34A853"/>
      </left>
    </border>
    <border>
      <right style="thick">
        <color rgb="FF34A853"/>
      </right>
    </border>
    <border>
      <left style="thick">
        <color rgb="FFEA4335"/>
      </left>
      <bottom style="thick">
        <color rgb="FFEA4335"/>
      </bottom>
    </border>
    <border>
      <left style="thick">
        <color rgb="FF34A853"/>
      </left>
      <bottom style="thick">
        <color rgb="FF34A853"/>
      </bottom>
    </border>
    <border>
      <bottom style="thick">
        <color rgb="FF34A853"/>
      </bottom>
    </border>
    <border>
      <right style="thick">
        <color rgb="FF34A853"/>
      </right>
      <bottom style="thick">
        <color rgb="FF34A853"/>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center" wrapText="1"/>
    </xf>
    <xf borderId="1" fillId="0" fontId="3" numFmtId="0" xfId="0" applyBorder="1" applyFont="1"/>
    <xf borderId="2" fillId="0" fontId="4" numFmtId="0" xfId="0" applyBorder="1" applyFont="1"/>
    <xf borderId="3" fillId="0" fontId="4" numFmtId="0" xfId="0" applyBorder="1" applyFont="1"/>
    <xf borderId="4" fillId="0" fontId="3" numFmtId="0" xfId="0" applyBorder="1" applyFont="1"/>
    <xf borderId="5" fillId="0" fontId="4" numFmtId="0" xfId="0" applyBorder="1" applyFont="1"/>
    <xf borderId="6" fillId="0" fontId="4" numFmtId="0" xfId="0" applyBorder="1" applyFont="1"/>
    <xf borderId="0" fillId="0" fontId="5" numFmtId="0" xfId="0" applyAlignment="1" applyFont="1">
      <alignment horizontal="center" vertical="center"/>
    </xf>
    <xf borderId="7" fillId="0" fontId="6" numFmtId="0" xfId="0" applyBorder="1" applyFont="1"/>
    <xf borderId="0" fillId="0" fontId="6" numFmtId="0" xfId="0" applyFont="1"/>
    <xf borderId="8" fillId="0" fontId="6" numFmtId="0" xfId="0" applyBorder="1" applyFont="1"/>
    <xf borderId="9" fillId="0" fontId="6" numFmtId="0" xfId="0" applyBorder="1" applyFont="1"/>
    <xf borderId="10" fillId="0" fontId="6" numFmtId="0" xfId="0" applyBorder="1" applyFont="1"/>
    <xf borderId="7" fillId="0" fontId="7" numFmtId="0" xfId="0" applyAlignment="1" applyBorder="1" applyFont="1">
      <alignment horizontal="center"/>
    </xf>
    <xf borderId="0" fillId="0" fontId="8" numFmtId="3" xfId="0" applyAlignment="1" applyFont="1" applyNumberFormat="1">
      <alignment horizontal="center"/>
    </xf>
    <xf borderId="9" fillId="0" fontId="8" numFmtId="3" xfId="0" applyAlignment="1" applyBorder="1" applyFont="1" applyNumberFormat="1">
      <alignment horizontal="center"/>
    </xf>
    <xf borderId="8" fillId="0" fontId="8" numFmtId="3" xfId="0" applyAlignment="1" applyBorder="1" applyFont="1" applyNumberFormat="1">
      <alignment horizontal="center"/>
    </xf>
    <xf borderId="11" fillId="0" fontId="7" numFmtId="1" xfId="0" applyAlignment="1" applyBorder="1" applyFont="1" applyNumberFormat="1">
      <alignment horizontal="center"/>
    </xf>
    <xf borderId="12" fillId="0" fontId="7" numFmtId="1" xfId="0" applyAlignment="1" applyBorder="1" applyFont="1" applyNumberFormat="1">
      <alignment horizontal="center"/>
    </xf>
    <xf borderId="13" fillId="0" fontId="8" numFmtId="3" xfId="0" applyAlignment="1" applyBorder="1" applyFont="1" applyNumberFormat="1">
      <alignment horizontal="center"/>
    </xf>
    <xf borderId="14" fillId="0" fontId="8" numFmtId="3" xfId="0" applyAlignment="1" applyBorder="1" applyFont="1" applyNumberFormat="1">
      <alignment horizontal="center"/>
    </xf>
    <xf borderId="15" fillId="0" fontId="8" numFmtId="3" xfId="0" applyAlignment="1" applyBorder="1" applyFont="1" applyNumberFormat="1">
      <alignment horizontal="center"/>
    </xf>
    <xf borderId="16" fillId="0" fontId="3" numFmtId="0" xfId="0" applyBorder="1" applyFont="1"/>
    <xf borderId="17" fillId="0" fontId="4" numFmtId="0" xfId="0" applyBorder="1" applyFont="1"/>
    <xf borderId="18" fillId="0" fontId="7" numFmtId="0" xfId="0" applyAlignment="1" applyBorder="1" applyFont="1">
      <alignment horizontal="center"/>
    </xf>
    <xf borderId="19" fillId="0" fontId="6" numFmtId="0" xfId="0" applyBorder="1" applyFont="1"/>
    <xf borderId="20" fillId="0" fontId="6" numFmtId="0" xfId="0" applyBorder="1" applyFont="1"/>
    <xf borderId="19" fillId="0" fontId="7" numFmtId="0" xfId="0" applyAlignment="1" applyBorder="1" applyFont="1">
      <alignment horizontal="center"/>
    </xf>
    <xf borderId="20" fillId="0" fontId="8" numFmtId="3" xfId="0" applyAlignment="1" applyBorder="1" applyFont="1" applyNumberFormat="1">
      <alignment horizontal="center"/>
    </xf>
    <xf borderId="0" fillId="0" fontId="1" numFmtId="0" xfId="0" applyFont="1"/>
    <xf borderId="21" fillId="0" fontId="7" numFmtId="1" xfId="0" applyAlignment="1" applyBorder="1" applyFont="1" applyNumberFormat="1">
      <alignment horizontal="center"/>
    </xf>
    <xf borderId="22" fillId="0" fontId="7" numFmtId="0" xfId="0" applyAlignment="1" applyBorder="1" applyFont="1">
      <alignment horizontal="center"/>
    </xf>
    <xf borderId="23" fillId="0" fontId="8" numFmtId="3" xfId="0" applyAlignment="1" applyBorder="1" applyFont="1" applyNumberFormat="1">
      <alignment horizontal="center"/>
    </xf>
    <xf borderId="24" fillId="0" fontId="8" numFmtId="3" xfId="0" applyAlignment="1" applyBorder="1" applyFont="1" applyNumberFormat="1">
      <alignment horizontal="center"/>
    </xf>
    <xf borderId="0" fillId="0" fontId="9"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chartsheet" Target="chartsheets/sheet1.xml"/><Relationship Id="rId6" Type="http://schemas.openxmlformats.org/officeDocument/2006/relationships/chartsheet" Target="chartsheets/sheet2.xml"/><Relationship Id="rId7"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Sequentials: 000000 - 999999</a:t>
            </a:r>
          </a:p>
        </c:rich>
      </c:tx>
      <c:overlay val="0"/>
    </c:title>
    <c:plotArea>
      <c:layout/>
      <c:lineChart>
        <c:ser>
          <c:idx val="0"/>
          <c:order val="0"/>
          <c:tx>
            <c:strRef>
              <c:f>Data!$B$3</c:f>
            </c:strRef>
          </c:tx>
          <c:marker>
            <c:symbol val="none"/>
          </c:marker>
          <c:cat>
            <c:strRef>
              <c:f>Data!$A$4:$A$13</c:f>
            </c:strRef>
          </c:cat>
          <c:val>
            <c:numRef>
              <c:f>Data!$B$4:$B$13</c:f>
            </c:numRef>
          </c:val>
          <c:smooth val="0"/>
        </c:ser>
        <c:ser>
          <c:idx val="1"/>
          <c:order val="1"/>
          <c:tx>
            <c:strRef>
              <c:f>Data!$C$3</c:f>
            </c:strRef>
          </c:tx>
          <c:marker>
            <c:symbol val="none"/>
          </c:marker>
          <c:cat>
            <c:strRef>
              <c:f>Data!$A$4:$A$13</c:f>
            </c:strRef>
          </c:cat>
          <c:val>
            <c:numRef>
              <c:f>Data!$C$4:$C$13</c:f>
            </c:numRef>
          </c:val>
          <c:smooth val="0"/>
        </c:ser>
        <c:axId val="975650576"/>
        <c:axId val="683433478"/>
      </c:lineChart>
      <c:catAx>
        <c:axId val="975650576"/>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683433478"/>
      </c:catAx>
      <c:valAx>
        <c:axId val="683433478"/>
        <c:scaling>
          <c:orientation val="minMax"/>
          <c:max val="10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75650576"/>
      </c:valAx>
    </c:plotArea>
    <c:legend>
      <c:legendPos val="t"/>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Slightly less sequential codes</a:t>
            </a:r>
          </a:p>
        </c:rich>
      </c:tx>
      <c:overlay val="0"/>
    </c:title>
    <c:plotArea>
      <c:layout/>
      <c:barChart>
        <c:barDir val="col"/>
        <c:ser>
          <c:idx val="0"/>
          <c:order val="0"/>
          <c:tx>
            <c:strRef>
              <c:f>Data!$E$3</c:f>
            </c:strRef>
          </c:tx>
          <c:spPr>
            <a:solidFill>
              <a:schemeClr val="accent4"/>
            </a:solidFill>
          </c:spPr>
          <c:cat>
            <c:strRef>
              <c:f>Data!$D$4:$D$13</c:f>
            </c:strRef>
          </c:cat>
          <c:val>
            <c:numRef>
              <c:f>Data!$E$4:$E$13</c:f>
            </c:numRef>
          </c:val>
        </c:ser>
        <c:ser>
          <c:idx val="1"/>
          <c:order val="1"/>
          <c:tx>
            <c:strRef>
              <c:f>Data!$F$3</c:f>
            </c:strRef>
          </c:tx>
          <c:spPr>
            <a:solidFill>
              <a:schemeClr val="accent5"/>
            </a:solidFill>
          </c:spPr>
          <c:cat>
            <c:strRef>
              <c:f>Data!$D$4:$D$13</c:f>
            </c:strRef>
          </c:cat>
          <c:val>
            <c:numRef>
              <c:f>Data!$F$4:$F$13</c:f>
            </c:numRef>
          </c:val>
        </c:ser>
        <c:axId val="459919244"/>
        <c:axId val="1016749118"/>
      </c:barChart>
      <c:catAx>
        <c:axId val="459919244"/>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1016749118"/>
      </c:catAx>
      <c:valAx>
        <c:axId val="1016749118"/>
        <c:scaling>
          <c:orientation val="minMax"/>
          <c:max val="10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59919244"/>
      </c:valAx>
    </c:plotArea>
    <c:legend>
      <c:legendPos val="t"/>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Completely randomly generated codes</a:t>
            </a:r>
          </a:p>
        </c:rich>
      </c:tx>
      <c:overlay val="0"/>
    </c:title>
    <c:plotArea>
      <c:layout/>
      <c:barChart>
        <c:barDir val="col"/>
        <c:ser>
          <c:idx val="0"/>
          <c:order val="0"/>
          <c:tx>
            <c:strRef>
              <c:f>Data!$B$15</c:f>
            </c:strRef>
          </c:tx>
          <c:spPr>
            <a:solidFill>
              <a:srgbClr val="9900FF"/>
            </a:solidFill>
          </c:spPr>
          <c:cat>
            <c:strRef>
              <c:f>Data!$A$16:$A$25</c:f>
            </c:strRef>
          </c:cat>
          <c:val>
            <c:numRef>
              <c:f>Data!$B$16:$B$25</c:f>
            </c:numRef>
          </c:val>
        </c:ser>
        <c:ser>
          <c:idx val="1"/>
          <c:order val="1"/>
          <c:tx>
            <c:strRef>
              <c:f>Data!$C$15</c:f>
            </c:strRef>
          </c:tx>
          <c:spPr>
            <a:solidFill>
              <a:srgbClr val="FF0000"/>
            </a:solidFill>
          </c:spPr>
          <c:cat>
            <c:strRef>
              <c:f>Data!$A$16:$A$25</c:f>
            </c:strRef>
          </c:cat>
          <c:val>
            <c:numRef>
              <c:f>Data!$C$16:$C$25</c:f>
            </c:numRef>
          </c:val>
        </c:ser>
        <c:axId val="1946962545"/>
        <c:axId val="2109611850"/>
      </c:barChart>
      <c:catAx>
        <c:axId val="1946962545"/>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2109611850"/>
      </c:catAx>
      <c:valAx>
        <c:axId val="2109611850"/>
        <c:scaling>
          <c:orientation val="minMax"/>
          <c:max val="10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46962545"/>
      </c:valAx>
    </c:plotArea>
    <c:legend>
      <c:legendPos val="t"/>
      <c:overlay val="0"/>
      <c:txPr>
        <a:bodyPr/>
        <a:lstStyle/>
        <a:p>
          <a:pPr lvl="0">
            <a:defRPr b="0" i="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8.71"/>
    <col customWidth="1" min="3" max="3" width="21.71"/>
    <col customWidth="1" min="4" max="4" width="14.43"/>
    <col customWidth="1" min="5" max="5" width="18.43"/>
    <col customWidth="1" min="6" max="6" width="22.43"/>
  </cols>
  <sheetData>
    <row r="1" ht="57.0" customHeight="1">
      <c r="A1" s="1"/>
      <c r="B1" s="2" t="s">
        <v>0</v>
      </c>
    </row>
    <row r="2" ht="15.75" customHeight="1">
      <c r="A2" s="3" t="s">
        <v>1</v>
      </c>
      <c r="B2" s="4"/>
      <c r="C2" s="5"/>
      <c r="D2" s="6" t="s">
        <v>2</v>
      </c>
      <c r="E2" s="7"/>
      <c r="F2" s="8"/>
      <c r="H2" s="9" t="s">
        <v>3</v>
      </c>
    </row>
    <row r="3" ht="15.75" customHeight="1">
      <c r="A3" s="10" t="s">
        <v>4</v>
      </c>
      <c r="B3" s="11" t="s">
        <v>5</v>
      </c>
      <c r="C3" s="12" t="s">
        <v>6</v>
      </c>
      <c r="D3" s="10" t="s">
        <v>4</v>
      </c>
      <c r="E3" s="11" t="s">
        <v>5</v>
      </c>
      <c r="F3" s="13" t="s">
        <v>6</v>
      </c>
      <c r="H3" s="14" t="s">
        <v>4</v>
      </c>
      <c r="I3" s="14" t="s">
        <v>7</v>
      </c>
    </row>
    <row r="4" ht="15.75" customHeight="1">
      <c r="A4" s="15">
        <v>111111.0</v>
      </c>
      <c r="B4" s="16">
        <f>(106769+107128+107352)/3</f>
        <v>107083</v>
      </c>
      <c r="C4" s="16">
        <f>(60922+60787+60694)/3</f>
        <v>60801</v>
      </c>
      <c r="D4" s="15">
        <v>121212.0</v>
      </c>
      <c r="E4" s="16">
        <f>(116698+116501+116407)/3</f>
        <v>116535.3333</v>
      </c>
      <c r="F4" s="17">
        <f>(123489+123196+123058)/3</f>
        <v>123247.6667</v>
      </c>
      <c r="H4" s="15">
        <v>111111.0</v>
      </c>
      <c r="I4" s="18" t="str">
        <f t="shared" ref="I4:I13" si="1">IF(B4&lt;C4,"BasicAlg","AdvancedAlg")</f>
        <v>AdvancedAlg</v>
      </c>
    </row>
    <row r="5" ht="15.75" customHeight="1">
      <c r="A5" s="15">
        <v>222222.0</v>
      </c>
      <c r="B5" s="16">
        <f>(213979+214712+214494)/3</f>
        <v>214395</v>
      </c>
      <c r="C5" s="16">
        <f>(64382+64163+64258)/3</f>
        <v>64267.66667</v>
      </c>
      <c r="D5" s="15">
        <v>234567.0</v>
      </c>
      <c r="E5" s="16">
        <f>(225863+225855+224736)/3</f>
        <v>225484.6667</v>
      </c>
      <c r="F5" s="17">
        <f>(184940+185068+184777)/3</f>
        <v>184928.3333</v>
      </c>
      <c r="H5" s="15">
        <v>222222.0</v>
      </c>
      <c r="I5" s="18" t="str">
        <f t="shared" si="1"/>
        <v>AdvancedAlg</v>
      </c>
    </row>
    <row r="6" ht="15.75" customHeight="1">
      <c r="A6" s="15">
        <v>333333.0</v>
      </c>
      <c r="B6" s="16">
        <f>(321509+321334+321257)/3</f>
        <v>321366.6667</v>
      </c>
      <c r="C6" s="16">
        <f>(67918+67883+67857)/3</f>
        <v>67886</v>
      </c>
      <c r="D6" s="15">
        <v>123456.0</v>
      </c>
      <c r="E6" s="16">
        <f>(118909+119256+119132)/3</f>
        <v>119099</v>
      </c>
      <c r="F6" s="17">
        <f>(255+255+256)/3</f>
        <v>255.3333333</v>
      </c>
      <c r="H6" s="15">
        <v>333333.0</v>
      </c>
      <c r="I6" s="18" t="str">
        <f t="shared" si="1"/>
        <v>AdvancedAlg</v>
      </c>
    </row>
    <row r="7" ht="15.75" customHeight="1">
      <c r="A7" s="15">
        <v>444444.0</v>
      </c>
      <c r="B7" s="16">
        <f>(428973+426642+427969)/3</f>
        <v>427861.3333</v>
      </c>
      <c r="C7" s="16">
        <f>(71313+71314+71385)/3</f>
        <v>71337.33333</v>
      </c>
      <c r="D7" s="15">
        <v>987654.0</v>
      </c>
      <c r="E7" s="16">
        <f>(950922+952523+950935)/3</f>
        <v>951460</v>
      </c>
      <c r="F7" s="17">
        <f>(192628+192779+192767)/3</f>
        <v>192724.6667</v>
      </c>
      <c r="H7" s="15">
        <v>444444.0</v>
      </c>
      <c r="I7" s="18" t="str">
        <f t="shared" si="1"/>
        <v>AdvancedAlg</v>
      </c>
    </row>
    <row r="8" ht="15.75" customHeight="1">
      <c r="A8" s="15">
        <v>555555.0</v>
      </c>
      <c r="B8" s="16">
        <f>(541013+541283+541115)/3</f>
        <v>541137</v>
      </c>
      <c r="C8" s="16">
        <f>(75870+75907+75860)/3</f>
        <v>75879</v>
      </c>
      <c r="D8" s="15">
        <v>101985.0</v>
      </c>
      <c r="E8" s="16">
        <f>(98197+98220+98334)/3</f>
        <v>98250.33333</v>
      </c>
      <c r="F8" s="17">
        <f>(94922+94937+94960)/3</f>
        <v>94939.66667</v>
      </c>
      <c r="H8" s="15">
        <v>555555.0</v>
      </c>
      <c r="I8" s="18" t="str">
        <f t="shared" si="1"/>
        <v>AdvancedAlg</v>
      </c>
    </row>
    <row r="9" ht="15.75" customHeight="1">
      <c r="A9" s="15">
        <v>666666.0</v>
      </c>
      <c r="B9" s="16">
        <f>(648680+648649+648717)/3</f>
        <v>648682</v>
      </c>
      <c r="C9" s="16">
        <f>(79289+79359+79362)/3</f>
        <v>79336.66667</v>
      </c>
      <c r="D9" s="15" t="str">
        <f>"032017"</f>
        <v>032017</v>
      </c>
      <c r="E9" s="16">
        <f>(30742+30548+30470)/3</f>
        <v>30586.66667</v>
      </c>
      <c r="F9" s="17">
        <f>(171607+171427+171668)/3</f>
        <v>171567.3333</v>
      </c>
      <c r="H9" s="15">
        <v>666666.0</v>
      </c>
      <c r="I9" s="18" t="str">
        <f t="shared" si="1"/>
        <v>AdvancedAlg</v>
      </c>
    </row>
    <row r="10" ht="15.75" customHeight="1">
      <c r="A10" s="15">
        <v>777777.0</v>
      </c>
      <c r="B10" s="16">
        <f>(756219+757097+756465)/3</f>
        <v>756593.6667</v>
      </c>
      <c r="C10" s="16">
        <f>(82711+82697+82731)/3</f>
        <v>82713</v>
      </c>
      <c r="D10" s="15">
        <v>321456.0</v>
      </c>
      <c r="E10" s="16">
        <f>(312828+312526+312475)/3</f>
        <v>312609.6667</v>
      </c>
      <c r="F10" s="17">
        <f>(176951+176804+177052)/3</f>
        <v>176935.6667</v>
      </c>
      <c r="H10" s="15">
        <v>777777.0</v>
      </c>
      <c r="I10" s="18" t="str">
        <f t="shared" si="1"/>
        <v>AdvancedAlg</v>
      </c>
    </row>
    <row r="11" ht="15.75" customHeight="1">
      <c r="A11" s="15">
        <v>888888.0</v>
      </c>
      <c r="B11" s="16">
        <f>(864558+864158+864299)/3</f>
        <v>864338.3333</v>
      </c>
      <c r="C11" s="16">
        <f>(86448+86344+86380)/3</f>
        <v>86390.66667</v>
      </c>
      <c r="D11" s="15">
        <v>202020.0</v>
      </c>
      <c r="E11" s="16">
        <f>(196657+196541+196474)/3</f>
        <v>196557.3333</v>
      </c>
      <c r="F11" s="17">
        <f>(96901+96902+96942)/3</f>
        <v>96915</v>
      </c>
      <c r="H11" s="15">
        <v>888888.0</v>
      </c>
      <c r="I11" s="18" t="str">
        <f t="shared" si="1"/>
        <v>AdvancedAlg</v>
      </c>
    </row>
    <row r="12" ht="15.75" customHeight="1">
      <c r="A12" s="15">
        <v>999999.0</v>
      </c>
      <c r="B12" s="16">
        <f>(972651+972036+972316)/3</f>
        <v>972334.3333</v>
      </c>
      <c r="C12" s="16">
        <f>(89883+89879+90049)/3</f>
        <v>89937</v>
      </c>
      <c r="D12" s="15">
        <v>123123.0</v>
      </c>
      <c r="E12" s="16">
        <f>(119440+119773+119714)/3</f>
        <v>119642.3333</v>
      </c>
      <c r="F12" s="17">
        <f>(177132+177278+177277)/3</f>
        <v>177229</v>
      </c>
      <c r="H12" s="15">
        <v>999999.0</v>
      </c>
      <c r="I12" s="18" t="str">
        <f t="shared" si="1"/>
        <v>AdvancedAlg</v>
      </c>
    </row>
    <row r="13" ht="15.75" customHeight="1">
      <c r="A13" s="19" t="str">
        <f>"000000"</f>
        <v>000000</v>
      </c>
      <c r="B13" s="16">
        <f>(1+1+1)/3</f>
        <v>1</v>
      </c>
      <c r="C13" s="16" t="s">
        <v>8</v>
      </c>
      <c r="D13" s="20">
        <v>190000.0</v>
      </c>
      <c r="E13" s="21">
        <f>(184610+184717+184650)/3</f>
        <v>184659</v>
      </c>
      <c r="F13" s="22">
        <f>(142757+142946+142768)/3</f>
        <v>142823.6667</v>
      </c>
      <c r="H13" s="19" t="str">
        <f>"000000"</f>
        <v>000000</v>
      </c>
      <c r="I13" s="23" t="str">
        <f t="shared" si="1"/>
        <v>BasicAlg</v>
      </c>
    </row>
    <row r="14" ht="15.75" customHeight="1">
      <c r="A14" s="24" t="s">
        <v>9</v>
      </c>
      <c r="B14" s="4"/>
      <c r="C14" s="25"/>
      <c r="H14" s="26">
        <v>121212.0</v>
      </c>
      <c r="I14" s="17" t="str">
        <f t="shared" ref="I14:I23" si="2">IF(E4&lt;F4,"BasicAlg","AdvancedAlg")</f>
        <v>BasicAlg</v>
      </c>
    </row>
    <row r="15" ht="15.75" customHeight="1">
      <c r="A15" s="27" t="s">
        <v>4</v>
      </c>
      <c r="B15" s="11" t="s">
        <v>5</v>
      </c>
      <c r="C15" s="28" t="s">
        <v>6</v>
      </c>
      <c r="H15" s="26">
        <v>234567.0</v>
      </c>
      <c r="I15" s="17" t="str">
        <f t="shared" si="2"/>
        <v>AdvancedAlg</v>
      </c>
    </row>
    <row r="16" ht="15.75" customHeight="1">
      <c r="A16" s="29">
        <v>127552.0</v>
      </c>
      <c r="B16" s="16">
        <f>(120180+121764+120473)/3</f>
        <v>120805.6667</v>
      </c>
      <c r="C16" s="30">
        <f>(317689+318363+317694)/3</f>
        <v>317915.3333</v>
      </c>
      <c r="H16" s="26">
        <v>123456.0</v>
      </c>
      <c r="I16" s="17" t="str">
        <f t="shared" si="2"/>
        <v>AdvancedAlg</v>
      </c>
    </row>
    <row r="17" ht="15.75" customHeight="1">
      <c r="A17" s="29">
        <v>766177.0</v>
      </c>
      <c r="B17" s="16">
        <f>(737273+737880+737507)/3</f>
        <v>737553.3333</v>
      </c>
      <c r="C17" s="30">
        <f>(810376+810473+810319)/3</f>
        <v>810389.3333</v>
      </c>
      <c r="H17" s="26">
        <v>987654.0</v>
      </c>
      <c r="I17" s="17" t="str">
        <f t="shared" si="2"/>
        <v>AdvancedAlg</v>
      </c>
    </row>
    <row r="18" ht="15.75" customHeight="1">
      <c r="A18" s="29">
        <v>791004.0</v>
      </c>
      <c r="B18" s="16">
        <f>(772705+773346+773187)/3</f>
        <v>773079.3333</v>
      </c>
      <c r="C18" s="30">
        <f>(61301+61353+61261)/3</f>
        <v>61305</v>
      </c>
      <c r="H18" s="26">
        <v>101985.0</v>
      </c>
      <c r="I18" s="17" t="str">
        <f t="shared" si="2"/>
        <v>AdvancedAlg</v>
      </c>
    </row>
    <row r="19" ht="15.75" customHeight="1">
      <c r="A19" s="29">
        <v>247350.0</v>
      </c>
      <c r="B19" s="16">
        <f>(241777+241595+241875)/3</f>
        <v>241749</v>
      </c>
      <c r="C19" s="30">
        <f>(408731+408752+408780)/3</f>
        <v>408754.3333</v>
      </c>
      <c r="D19" s="31"/>
      <c r="H19" s="26" t="str">
        <f>"032017"</f>
        <v>032017</v>
      </c>
      <c r="I19" s="17" t="str">
        <f t="shared" si="2"/>
        <v>BasicAlg</v>
      </c>
    </row>
    <row r="20" ht="15.75" customHeight="1">
      <c r="A20" s="29">
        <v>429760.0</v>
      </c>
      <c r="B20" s="16">
        <f>(419903+419521+419805)/3</f>
        <v>419743</v>
      </c>
      <c r="C20" s="30">
        <f>(552406+552380+552479)/3</f>
        <v>552421.6667</v>
      </c>
      <c r="H20" s="26">
        <v>321456.0</v>
      </c>
      <c r="I20" s="17" t="str">
        <f t="shared" si="2"/>
        <v>AdvancedAlg</v>
      </c>
    </row>
    <row r="21" ht="15.75" customHeight="1">
      <c r="A21" s="29">
        <v>931957.0</v>
      </c>
      <c r="B21" s="16">
        <f>(910506+910591+910694)/3</f>
        <v>910597</v>
      </c>
      <c r="C21" s="30">
        <f>(159062+159098+158875)/3</f>
        <v>159011.6667</v>
      </c>
      <c r="H21" s="26">
        <v>202020.0</v>
      </c>
      <c r="I21" s="17" t="str">
        <f t="shared" si="2"/>
        <v>AdvancedAlg</v>
      </c>
    </row>
    <row r="22" ht="15.75" customHeight="1">
      <c r="A22" s="29">
        <v>159093.0</v>
      </c>
      <c r="B22" s="16">
        <f>(155515+155300+155615)/3</f>
        <v>155476.6667</v>
      </c>
      <c r="C22" s="30">
        <f>(122879+122858+122918)/3</f>
        <v>122885</v>
      </c>
      <c r="H22" s="26">
        <v>123123.0</v>
      </c>
      <c r="I22" s="17" t="str">
        <f t="shared" si="2"/>
        <v>BasicAlg</v>
      </c>
    </row>
    <row r="23" ht="15.75" customHeight="1">
      <c r="A23" s="29">
        <v>619217.0</v>
      </c>
      <c r="B23" s="16">
        <f>(605145+605670+605629)/3</f>
        <v>605481.3333</v>
      </c>
      <c r="C23" s="30">
        <f>(149330+149332+149310)/3</f>
        <v>149324</v>
      </c>
      <c r="H23" s="32">
        <v>190000.0</v>
      </c>
      <c r="I23" s="22" t="str">
        <f t="shared" si="2"/>
        <v>AdvancedAlg</v>
      </c>
    </row>
    <row r="24" ht="15.75" customHeight="1">
      <c r="A24" s="29">
        <v>994493.0</v>
      </c>
      <c r="B24" s="16">
        <f>(972775+972834+972810)/3</f>
        <v>972806.3333</v>
      </c>
      <c r="C24" s="30">
        <f>(991579+991078+990192)/3</f>
        <v>990949.6667</v>
      </c>
      <c r="H24" s="29">
        <v>127552.0</v>
      </c>
      <c r="I24" s="30" t="str">
        <f t="shared" ref="I24:I33" si="3">IF(B16&lt;C16,"BasicAlg","AdvancedAlg")</f>
        <v>BasicAlg</v>
      </c>
    </row>
    <row r="25" ht="15.75" customHeight="1">
      <c r="A25" s="33">
        <v>633216.0</v>
      </c>
      <c r="B25" s="34">
        <f>(617028+616713+616618)/3</f>
        <v>616786.3333</v>
      </c>
      <c r="C25" s="35">
        <f>(175774+175800+175778)/3</f>
        <v>175784</v>
      </c>
      <c r="H25" s="29">
        <v>766177.0</v>
      </c>
      <c r="I25" s="30" t="str">
        <f t="shared" si="3"/>
        <v>BasicAlg</v>
      </c>
    </row>
    <row r="26" ht="15.75" customHeight="1">
      <c r="H26" s="29">
        <v>791004.0</v>
      </c>
      <c r="I26" s="30" t="str">
        <f t="shared" si="3"/>
        <v>AdvancedAlg</v>
      </c>
    </row>
    <row r="27" ht="15.75" customHeight="1">
      <c r="A27" s="29">
        <f>ROUND(RAND()*1000000,0)</f>
        <v>985476</v>
      </c>
      <c r="B27" s="36" t="s">
        <v>10</v>
      </c>
      <c r="H27" s="29">
        <v>247350.0</v>
      </c>
      <c r="I27" s="30" t="str">
        <f t="shared" si="3"/>
        <v>BasicAlg</v>
      </c>
    </row>
    <row r="28" ht="15.75" customHeight="1">
      <c r="H28" s="29">
        <v>429760.0</v>
      </c>
      <c r="I28" s="30" t="str">
        <f t="shared" si="3"/>
        <v>BasicAlg</v>
      </c>
    </row>
    <row r="29" ht="15.75" customHeight="1">
      <c r="H29" s="29">
        <v>931957.0</v>
      </c>
      <c r="I29" s="30" t="str">
        <f t="shared" si="3"/>
        <v>AdvancedAlg</v>
      </c>
    </row>
    <row r="30" ht="15.75" customHeight="1">
      <c r="H30" s="29">
        <v>159093.0</v>
      </c>
      <c r="I30" s="30" t="str">
        <f t="shared" si="3"/>
        <v>AdvancedAlg</v>
      </c>
    </row>
    <row r="31" ht="15.75" customHeight="1">
      <c r="H31" s="29">
        <v>619217.0</v>
      </c>
      <c r="I31" s="30" t="str">
        <f t="shared" si="3"/>
        <v>AdvancedAlg</v>
      </c>
    </row>
    <row r="32" ht="15.75" customHeight="1">
      <c r="H32" s="29">
        <v>994493.0</v>
      </c>
      <c r="I32" s="30" t="str">
        <f t="shared" si="3"/>
        <v>BasicAlg</v>
      </c>
    </row>
    <row r="33" ht="15.75" customHeight="1">
      <c r="H33" s="33">
        <v>633216.0</v>
      </c>
      <c r="I33" s="35" t="str">
        <f t="shared" si="3"/>
        <v>AdvancedAlg</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F1"/>
    <mergeCell ref="A2:C2"/>
    <mergeCell ref="D2:F2"/>
    <mergeCell ref="H2:I2"/>
    <mergeCell ref="A14:C14"/>
    <mergeCell ref="B27:C27"/>
  </mergeCells>
  <drawing r:id="rId2"/>
  <legacyDrawing r:id="rId3"/>
</worksheet>
</file>