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itja\OneDrive\Documents\Books\"/>
    </mc:Choice>
  </mc:AlternateContent>
  <bookViews>
    <workbookView xWindow="0" yWindow="0" windowWidth="23040" windowHeight="9072" tabRatio="705"/>
  </bookViews>
  <sheets>
    <sheet name="spine" sheetId="12" r:id="rId1"/>
    <sheet name="Martix Solve" sheetId="10" r:id="rId2"/>
    <sheet name="Sheet3" sheetId="9" r:id="rId3"/>
    <sheet name="Sheet2 (3)" sheetId="8" r:id="rId4"/>
    <sheet name="Sheet2 (2)" sheetId="7" r:id="rId5"/>
    <sheet name="Sheet2" sheetId="6" r:id="rId6"/>
    <sheet name="Sheet1 (4)" sheetId="5" r:id="rId7"/>
    <sheet name="Sheet1 (3)" sheetId="4" r:id="rId8"/>
    <sheet name="ode" sheetId="3" r:id="rId9"/>
    <sheet name="Linear ODE" sheetId="1" r:id="rId10"/>
    <sheet name="Romberg 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2" l="1"/>
  <c r="E4" i="12"/>
  <c r="E5" i="12"/>
  <c r="E6" i="12"/>
  <c r="E7" i="12"/>
  <c r="J10" i="5"/>
  <c r="J11" i="5"/>
  <c r="J12" i="5"/>
  <c r="J13" i="5"/>
  <c r="J14" i="5" s="1"/>
  <c r="J15" i="5" s="1"/>
  <c r="J16" i="5" s="1"/>
  <c r="J17" i="5" s="1"/>
  <c r="J18" i="5" s="1"/>
  <c r="J19" i="5" s="1"/>
  <c r="J20" i="5" s="1"/>
  <c r="J7" i="5"/>
  <c r="J8" i="5"/>
  <c r="J9" i="5"/>
  <c r="J6" i="5"/>
  <c r="G10" i="5"/>
  <c r="I10" i="5"/>
  <c r="H10" i="5"/>
  <c r="I6" i="5"/>
  <c r="I9" i="5"/>
  <c r="A8" i="5"/>
  <c r="B8" i="5"/>
  <c r="B7" i="5"/>
  <c r="C7" i="5" s="1"/>
  <c r="A7" i="5"/>
  <c r="H7" i="5"/>
  <c r="B6" i="5"/>
  <c r="A6" i="5"/>
  <c r="C8" i="5" l="1"/>
  <c r="A9" i="5"/>
  <c r="H9" i="5" s="1"/>
  <c r="H8" i="5"/>
  <c r="D7" i="5"/>
  <c r="E7" i="5" s="1"/>
  <c r="F7" i="5" s="1"/>
  <c r="E28" i="10"/>
  <c r="D28" i="10"/>
  <c r="C28" i="10"/>
  <c r="C23" i="10"/>
  <c r="D23" i="10"/>
  <c r="E23" i="10"/>
  <c r="B23" i="10"/>
  <c r="C22" i="10"/>
  <c r="E22" i="10"/>
  <c r="D22" i="10"/>
  <c r="D27" i="10" s="1"/>
  <c r="B22" i="10"/>
  <c r="B27" i="10" s="1"/>
  <c r="C27" i="10"/>
  <c r="E2" i="11"/>
  <c r="J26" i="11"/>
  <c r="I25" i="11"/>
  <c r="H24" i="11"/>
  <c r="F22" i="11"/>
  <c r="G23" i="11"/>
  <c r="I26" i="11"/>
  <c r="H26" i="11"/>
  <c r="H25" i="11"/>
  <c r="G25" i="11"/>
  <c r="G26" i="11"/>
  <c r="G24" i="11"/>
  <c r="F24" i="11"/>
  <c r="F25" i="11"/>
  <c r="F26" i="11"/>
  <c r="F23" i="11"/>
  <c r="E26" i="11"/>
  <c r="E25" i="11"/>
  <c r="E24" i="11"/>
  <c r="E23" i="11"/>
  <c r="E22" i="11"/>
  <c r="M19" i="11"/>
  <c r="K19" i="11"/>
  <c r="I19" i="11"/>
  <c r="G19" i="11"/>
  <c r="E19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2" i="11"/>
  <c r="L3" i="11"/>
  <c r="L4" i="11"/>
  <c r="L5" i="11"/>
  <c r="L6" i="11"/>
  <c r="L7" i="11"/>
  <c r="L8" i="11"/>
  <c r="L9" i="11"/>
  <c r="L10" i="11"/>
  <c r="L2" i="11"/>
  <c r="J3" i="11"/>
  <c r="J4" i="11"/>
  <c r="J5" i="11"/>
  <c r="J6" i="11"/>
  <c r="J2" i="11"/>
  <c r="H4" i="11"/>
  <c r="H3" i="11"/>
  <c r="H2" i="11"/>
  <c r="F3" i="11"/>
  <c r="F2" i="11"/>
  <c r="M2" i="11"/>
  <c r="K2" i="11"/>
  <c r="I2" i="11"/>
  <c r="G2" i="11"/>
  <c r="C3" i="11"/>
  <c r="F1" i="11" s="1"/>
  <c r="E26" i="10"/>
  <c r="D26" i="10"/>
  <c r="C26" i="10"/>
  <c r="B26" i="10"/>
  <c r="E21" i="10"/>
  <c r="D21" i="10"/>
  <c r="C21" i="10"/>
  <c r="B21" i="10"/>
  <c r="C8" i="1"/>
  <c r="D5" i="1"/>
  <c r="D8" i="5" l="1"/>
  <c r="E8" i="5" s="1"/>
  <c r="F8" i="5" s="1"/>
  <c r="G8" i="5" s="1"/>
  <c r="G7" i="5"/>
  <c r="E27" i="10"/>
  <c r="B28" i="10"/>
  <c r="H1" i="11"/>
  <c r="J1" i="11"/>
  <c r="I3" i="11" s="1"/>
  <c r="I4" i="11" s="1"/>
  <c r="I5" i="11" s="1"/>
  <c r="I6" i="11" s="1"/>
  <c r="L1" i="11"/>
  <c r="K3" i="11" s="1"/>
  <c r="K4" i="11" s="1"/>
  <c r="K5" i="11" s="1"/>
  <c r="K6" i="11" s="1"/>
  <c r="K7" i="11" s="1"/>
  <c r="K8" i="11" s="1"/>
  <c r="K9" i="11" s="1"/>
  <c r="K10" i="11" s="1"/>
  <c r="N1" i="11"/>
  <c r="M3" i="11" s="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G3" i="11"/>
  <c r="G4" i="11" s="1"/>
  <c r="E3" i="11"/>
  <c r="H7" i="9"/>
  <c r="H8" i="9"/>
  <c r="H9" i="9"/>
  <c r="H10" i="9"/>
  <c r="E6" i="9"/>
  <c r="E7" i="9" s="1"/>
  <c r="E8" i="9" s="1"/>
  <c r="E9" i="9" s="1"/>
  <c r="E10" i="9" s="1"/>
  <c r="I8" i="5" l="1"/>
  <c r="B9" i="5"/>
  <c r="C9" i="5" s="1"/>
  <c r="D9" i="5" s="1"/>
  <c r="E9" i="5" s="1"/>
  <c r="F9" i="5" s="1"/>
  <c r="I7" i="5"/>
  <c r="D32" i="10"/>
  <c r="D31" i="10" s="1"/>
  <c r="D30" i="10" s="1"/>
  <c r="F6" i="8"/>
  <c r="G9" i="5" l="1"/>
  <c r="C6" i="8"/>
  <c r="B2" i="8"/>
  <c r="G6" i="8"/>
  <c r="J6" i="8" s="1"/>
  <c r="E6" i="8"/>
  <c r="H6" i="8" s="1"/>
  <c r="M6" i="8"/>
  <c r="N6" i="8" s="1"/>
  <c r="D7" i="8" s="1"/>
  <c r="A7" i="8"/>
  <c r="A8" i="7"/>
  <c r="D8" i="7"/>
  <c r="E8" i="7"/>
  <c r="B8" i="7" s="1"/>
  <c r="F8" i="7"/>
  <c r="G8" i="7"/>
  <c r="H8" i="7"/>
  <c r="I8" i="7"/>
  <c r="J8" i="7"/>
  <c r="K8" i="7"/>
  <c r="L8" i="7"/>
  <c r="M8" i="7"/>
  <c r="N8" i="7" s="1"/>
  <c r="D9" i="7" s="1"/>
  <c r="A9" i="7"/>
  <c r="M9" i="7"/>
  <c r="A10" i="7"/>
  <c r="M10" i="7"/>
  <c r="A11" i="7"/>
  <c r="M11" i="7"/>
  <c r="A12" i="7"/>
  <c r="M12" i="7"/>
  <c r="A13" i="7"/>
  <c r="A14" i="7" s="1"/>
  <c r="M13" i="7"/>
  <c r="C7" i="7"/>
  <c r="B7" i="7"/>
  <c r="E7" i="7"/>
  <c r="F7" i="7"/>
  <c r="G7" i="7"/>
  <c r="H7" i="7"/>
  <c r="M7" i="7"/>
  <c r="B2" i="7"/>
  <c r="D7" i="7"/>
  <c r="A7" i="7"/>
  <c r="E7" i="6"/>
  <c r="M6" i="7"/>
  <c r="N6" i="7" s="1"/>
  <c r="M6" i="6"/>
  <c r="N6" i="6" s="1"/>
  <c r="F7" i="6"/>
  <c r="G7" i="6" s="1"/>
  <c r="A7" i="6"/>
  <c r="M7" i="6" s="1"/>
  <c r="A3" i="4"/>
  <c r="C5" i="1"/>
  <c r="A8" i="8" l="1"/>
  <c r="M7" i="8"/>
  <c r="M14" i="7"/>
  <c r="A15" i="7"/>
  <c r="C8" i="7"/>
  <c r="J7" i="7"/>
  <c r="K7" i="7" s="1"/>
  <c r="I7" i="7"/>
  <c r="A8" i="6"/>
  <c r="H7" i="6"/>
  <c r="J7" i="6" s="1"/>
  <c r="I5" i="5"/>
  <c r="A5" i="5"/>
  <c r="A3" i="5"/>
  <c r="B7" i="4"/>
  <c r="C7" i="4" s="1"/>
  <c r="I6" i="4"/>
  <c r="I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5" i="4"/>
  <c r="G6" i="4"/>
  <c r="D6" i="4"/>
  <c r="F6" i="4"/>
  <c r="E6" i="4"/>
  <c r="C6" i="4"/>
  <c r="B6" i="4"/>
  <c r="A6" i="4"/>
  <c r="A5" i="4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6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5" i="3"/>
  <c r="A20" i="3"/>
  <c r="B20" i="3"/>
  <c r="C20" i="3"/>
  <c r="A7" i="3"/>
  <c r="B7" i="3"/>
  <c r="C7" i="3"/>
  <c r="E7" i="3"/>
  <c r="F7" i="3"/>
  <c r="A8" i="3"/>
  <c r="A9" i="3" s="1"/>
  <c r="B8" i="3"/>
  <c r="C8" i="3"/>
  <c r="E8" i="3"/>
  <c r="F8" i="3"/>
  <c r="F6" i="3"/>
  <c r="E6" i="3"/>
  <c r="C6" i="3"/>
  <c r="B6" i="3"/>
  <c r="E5" i="3"/>
  <c r="F5" i="3"/>
  <c r="C5" i="3"/>
  <c r="A6" i="3"/>
  <c r="A5" i="3"/>
  <c r="A3" i="3"/>
  <c r="B6" i="1"/>
  <c r="C6" i="1"/>
  <c r="A6" i="1"/>
  <c r="A5" i="1"/>
  <c r="D9" i="1"/>
  <c r="D10" i="1"/>
  <c r="D11" i="1"/>
  <c r="D12" i="1"/>
  <c r="D13" i="1"/>
  <c r="D14" i="1"/>
  <c r="D15" i="1"/>
  <c r="D16" i="1"/>
  <c r="D17" i="1"/>
  <c r="D18" i="1"/>
  <c r="D19" i="1"/>
  <c r="D20" i="1"/>
  <c r="B10" i="1"/>
  <c r="C10" i="1"/>
  <c r="B11" i="1"/>
  <c r="C11" i="1"/>
  <c r="B12" i="1" s="1"/>
  <c r="B9" i="1"/>
  <c r="C9" i="1"/>
  <c r="C7" i="1"/>
  <c r="B8" i="1"/>
  <c r="B7" i="1"/>
  <c r="D7" i="1"/>
  <c r="D8" i="1"/>
  <c r="D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  <c r="I6" i="8" l="1"/>
  <c r="L6" i="8" s="1"/>
  <c r="A9" i="8"/>
  <c r="M8" i="8"/>
  <c r="E9" i="7"/>
  <c r="F9" i="7"/>
  <c r="M15" i="7"/>
  <c r="A16" i="7"/>
  <c r="L7" i="7"/>
  <c r="N7" i="7"/>
  <c r="K7" i="6"/>
  <c r="M8" i="6"/>
  <c r="A9" i="6"/>
  <c r="I7" i="6"/>
  <c r="L7" i="6" s="1"/>
  <c r="H6" i="5"/>
  <c r="H5" i="5"/>
  <c r="D7" i="4"/>
  <c r="E7" i="4" s="1"/>
  <c r="F7" i="4" s="1"/>
  <c r="A7" i="4"/>
  <c r="E20" i="3"/>
  <c r="F20" i="3" s="1"/>
  <c r="A10" i="3"/>
  <c r="B9" i="3"/>
  <c r="C9" i="3" s="1"/>
  <c r="C12" i="1"/>
  <c r="M9" i="8" l="1"/>
  <c r="A10" i="8"/>
  <c r="C7" i="8"/>
  <c r="K6" i="8"/>
  <c r="B7" i="8" s="1"/>
  <c r="M16" i="7"/>
  <c r="A17" i="7"/>
  <c r="H9" i="7"/>
  <c r="G9" i="7"/>
  <c r="M9" i="6"/>
  <c r="A10" i="6"/>
  <c r="B7" i="6"/>
  <c r="C7" i="6"/>
  <c r="G7" i="4"/>
  <c r="A8" i="4"/>
  <c r="E9" i="3"/>
  <c r="F9" i="3" s="1"/>
  <c r="B10" i="3" s="1"/>
  <c r="C10" i="3" s="1"/>
  <c r="A11" i="3"/>
  <c r="B13" i="1"/>
  <c r="C13" i="1"/>
  <c r="N7" i="8" l="1"/>
  <c r="D8" i="8" s="1"/>
  <c r="E7" i="8"/>
  <c r="F7" i="8"/>
  <c r="H7" i="8" s="1"/>
  <c r="A11" i="8"/>
  <c r="M10" i="8"/>
  <c r="J9" i="7"/>
  <c r="I9" i="7"/>
  <c r="M17" i="7"/>
  <c r="A18" i="7"/>
  <c r="M10" i="6"/>
  <c r="A11" i="6"/>
  <c r="E8" i="6"/>
  <c r="F8" i="6"/>
  <c r="N7" i="6"/>
  <c r="I7" i="4"/>
  <c r="B8" i="4"/>
  <c r="C8" i="4" s="1"/>
  <c r="D8" i="4" s="1"/>
  <c r="A9" i="4"/>
  <c r="E10" i="3"/>
  <c r="F10" i="3" s="1"/>
  <c r="B11" i="3" s="1"/>
  <c r="C11" i="3" s="1"/>
  <c r="A12" i="3"/>
  <c r="B14" i="1"/>
  <c r="C14" i="1"/>
  <c r="I7" i="8" l="1"/>
  <c r="G7" i="8"/>
  <c r="J7" i="8" s="1"/>
  <c r="M11" i="8"/>
  <c r="A12" i="8"/>
  <c r="M18" i="7"/>
  <c r="A19" i="7"/>
  <c r="K9" i="7"/>
  <c r="B9" i="7" s="1"/>
  <c r="L9" i="7"/>
  <c r="C9" i="7" s="1"/>
  <c r="A12" i="6"/>
  <c r="M11" i="6"/>
  <c r="G8" i="6"/>
  <c r="H8" i="6"/>
  <c r="A10" i="5"/>
  <c r="E8" i="4"/>
  <c r="F8" i="4" s="1"/>
  <c r="G8" i="4"/>
  <c r="A10" i="4"/>
  <c r="E11" i="3"/>
  <c r="F11" i="3" s="1"/>
  <c r="B12" i="3" s="1"/>
  <c r="C12" i="3" s="1"/>
  <c r="A13" i="3"/>
  <c r="B15" i="1"/>
  <c r="C15" i="1"/>
  <c r="A11" i="5" l="1"/>
  <c r="K7" i="8"/>
  <c r="L7" i="8"/>
  <c r="C8" i="8" s="1"/>
  <c r="M12" i="8"/>
  <c r="A13" i="8"/>
  <c r="B8" i="8"/>
  <c r="N9" i="7"/>
  <c r="D10" i="7" s="1"/>
  <c r="E10" i="7"/>
  <c r="F10" i="7"/>
  <c r="G10" i="7"/>
  <c r="H10" i="7"/>
  <c r="J10" i="7" s="1"/>
  <c r="A20" i="7"/>
  <c r="M19" i="7"/>
  <c r="A13" i="6"/>
  <c r="M12" i="6"/>
  <c r="I8" i="6"/>
  <c r="J8" i="6"/>
  <c r="K8" i="6" s="1"/>
  <c r="B9" i="4"/>
  <c r="C9" i="4" s="1"/>
  <c r="I8" i="4"/>
  <c r="D9" i="4"/>
  <c r="E9" i="4"/>
  <c r="F9" i="4" s="1"/>
  <c r="A11" i="4"/>
  <c r="E12" i="3"/>
  <c r="F12" i="3" s="1"/>
  <c r="B13" i="3" s="1"/>
  <c r="C13" i="3" s="1"/>
  <c r="A14" i="3"/>
  <c r="B16" i="1"/>
  <c r="C16" i="1"/>
  <c r="H11" i="5" l="1"/>
  <c r="A12" i="5"/>
  <c r="N8" i="8"/>
  <c r="D9" i="8" s="1"/>
  <c r="M13" i="8"/>
  <c r="A14" i="8"/>
  <c r="F8" i="8"/>
  <c r="E8" i="8"/>
  <c r="K10" i="7"/>
  <c r="I10" i="7"/>
  <c r="L10" i="7" s="1"/>
  <c r="C10" i="7" s="1"/>
  <c r="M20" i="7"/>
  <c r="A21" i="7"/>
  <c r="A14" i="6"/>
  <c r="M13" i="6"/>
  <c r="B8" i="6"/>
  <c r="N8" i="6" s="1"/>
  <c r="L8" i="6"/>
  <c r="C8" i="6"/>
  <c r="G9" i="4"/>
  <c r="A12" i="4"/>
  <c r="E13" i="3"/>
  <c r="F13" i="3" s="1"/>
  <c r="B14" i="3" s="1"/>
  <c r="C14" i="3" s="1"/>
  <c r="A15" i="3"/>
  <c r="B17" i="1"/>
  <c r="C17" i="1"/>
  <c r="A13" i="5" l="1"/>
  <c r="H12" i="5"/>
  <c r="H8" i="8"/>
  <c r="G8" i="8"/>
  <c r="J8" i="8"/>
  <c r="I8" i="8"/>
  <c r="A15" i="8"/>
  <c r="M14" i="8"/>
  <c r="E11" i="7"/>
  <c r="M21" i="7"/>
  <c r="A22" i="7"/>
  <c r="B10" i="7"/>
  <c r="F11" i="7" s="1"/>
  <c r="A15" i="6"/>
  <c r="M14" i="6"/>
  <c r="E9" i="6"/>
  <c r="F9" i="6"/>
  <c r="H9" i="6" s="1"/>
  <c r="I9" i="6" s="1"/>
  <c r="I9" i="4"/>
  <c r="B10" i="4"/>
  <c r="C10" i="4" s="1"/>
  <c r="D10" i="4"/>
  <c r="E10" i="4"/>
  <c r="F10" i="4" s="1"/>
  <c r="A13" i="4"/>
  <c r="E14" i="3"/>
  <c r="F14" i="3" s="1"/>
  <c r="B15" i="3" s="1"/>
  <c r="C15" i="3" s="1"/>
  <c r="A16" i="3"/>
  <c r="B18" i="1"/>
  <c r="C18" i="1"/>
  <c r="H13" i="5" l="1"/>
  <c r="A14" i="5"/>
  <c r="M15" i="8"/>
  <c r="A16" i="8"/>
  <c r="K8" i="8"/>
  <c r="B9" i="8" s="1"/>
  <c r="L8" i="8"/>
  <c r="C9" i="8" s="1"/>
  <c r="G11" i="7"/>
  <c r="H11" i="7"/>
  <c r="M22" i="7"/>
  <c r="A23" i="7"/>
  <c r="N10" i="7"/>
  <c r="D11" i="7" s="1"/>
  <c r="A16" i="6"/>
  <c r="M15" i="6"/>
  <c r="G9" i="6"/>
  <c r="J9" i="6" s="1"/>
  <c r="G10" i="4"/>
  <c r="A14" i="4"/>
  <c r="E15" i="3"/>
  <c r="F15" i="3" s="1"/>
  <c r="B16" i="3" s="1"/>
  <c r="C16" i="3" s="1"/>
  <c r="A17" i="3"/>
  <c r="B19" i="1"/>
  <c r="C19" i="1" s="1"/>
  <c r="A15" i="5" l="1"/>
  <c r="H14" i="5"/>
  <c r="N9" i="8"/>
  <c r="D10" i="8" s="1"/>
  <c r="M16" i="8"/>
  <c r="A17" i="8"/>
  <c r="F9" i="8"/>
  <c r="E9" i="8"/>
  <c r="M23" i="7"/>
  <c r="A24" i="7"/>
  <c r="J11" i="7"/>
  <c r="I11" i="7"/>
  <c r="A17" i="6"/>
  <c r="M16" i="6"/>
  <c r="K9" i="6"/>
  <c r="B9" i="6" s="1"/>
  <c r="N9" i="6" s="1"/>
  <c r="L9" i="6"/>
  <c r="C9" i="6" s="1"/>
  <c r="B11" i="4"/>
  <c r="C11" i="4" s="1"/>
  <c r="D11" i="4" s="1"/>
  <c r="I10" i="4"/>
  <c r="A15" i="4"/>
  <c r="E16" i="3"/>
  <c r="F16" i="3" s="1"/>
  <c r="B17" i="3" s="1"/>
  <c r="C17" i="3" s="1"/>
  <c r="A18" i="3"/>
  <c r="B20" i="1"/>
  <c r="C20" i="1" s="1"/>
  <c r="A16" i="5" l="1"/>
  <c r="H15" i="5"/>
  <c r="H9" i="8"/>
  <c r="I9" i="8" s="1"/>
  <c r="G9" i="8"/>
  <c r="A18" i="8"/>
  <c r="M17" i="8"/>
  <c r="M24" i="7"/>
  <c r="A25" i="7"/>
  <c r="K11" i="7"/>
  <c r="B11" i="7" s="1"/>
  <c r="L11" i="7"/>
  <c r="C11" i="7" s="1"/>
  <c r="A18" i="6"/>
  <c r="M17" i="6"/>
  <c r="F10" i="6"/>
  <c r="E10" i="6"/>
  <c r="H10" i="6"/>
  <c r="G10" i="6"/>
  <c r="E11" i="4"/>
  <c r="F11" i="4" s="1"/>
  <c r="A16" i="4"/>
  <c r="E17" i="3"/>
  <c r="F17" i="3" s="1"/>
  <c r="B18" i="3" s="1"/>
  <c r="C18" i="3" s="1"/>
  <c r="A19" i="3"/>
  <c r="H16" i="5" l="1"/>
  <c r="A17" i="5"/>
  <c r="A19" i="8"/>
  <c r="M18" i="8"/>
  <c r="J9" i="8"/>
  <c r="N11" i="7"/>
  <c r="D12" i="7" s="1"/>
  <c r="E12" i="7"/>
  <c r="F12" i="7"/>
  <c r="G12" i="7" s="1"/>
  <c r="H12" i="7"/>
  <c r="J12" i="7" s="1"/>
  <c r="A26" i="7"/>
  <c r="M25" i="7"/>
  <c r="A19" i="6"/>
  <c r="M18" i="6"/>
  <c r="I10" i="6"/>
  <c r="J10" i="6"/>
  <c r="G11" i="4"/>
  <c r="A17" i="4"/>
  <c r="E18" i="3"/>
  <c r="F18" i="3" s="1"/>
  <c r="B19" i="3" s="1"/>
  <c r="C19" i="3" s="1"/>
  <c r="H17" i="5" l="1"/>
  <c r="A18" i="5"/>
  <c r="L9" i="8"/>
  <c r="K9" i="8"/>
  <c r="B10" i="8" s="1"/>
  <c r="C10" i="8"/>
  <c r="A20" i="8"/>
  <c r="M19" i="8"/>
  <c r="K12" i="7"/>
  <c r="I12" i="7"/>
  <c r="L12" i="7" s="1"/>
  <c r="C12" i="7" s="1"/>
  <c r="M26" i="7"/>
  <c r="A27" i="7"/>
  <c r="A20" i="6"/>
  <c r="M19" i="6"/>
  <c r="K10" i="6"/>
  <c r="L10" i="6"/>
  <c r="C10" i="6" s="1"/>
  <c r="B10" i="6"/>
  <c r="N10" i="6" s="1"/>
  <c r="I11" i="4"/>
  <c r="B12" i="4"/>
  <c r="C12" i="4" s="1"/>
  <c r="D12" i="4" s="1"/>
  <c r="E12" i="4" s="1"/>
  <c r="F12" i="4" s="1"/>
  <c r="A18" i="4"/>
  <c r="E19" i="3"/>
  <c r="F19" i="3" s="1"/>
  <c r="H18" i="5" l="1"/>
  <c r="A19" i="5"/>
  <c r="N10" i="8"/>
  <c r="D11" i="8" s="1"/>
  <c r="A21" i="8"/>
  <c r="M20" i="8"/>
  <c r="F10" i="8"/>
  <c r="E10" i="8"/>
  <c r="E13" i="7"/>
  <c r="F13" i="7"/>
  <c r="M27" i="7"/>
  <c r="A28" i="7"/>
  <c r="B12" i="7"/>
  <c r="A21" i="6"/>
  <c r="M20" i="6"/>
  <c r="E11" i="6"/>
  <c r="F11" i="6"/>
  <c r="G11" i="6" s="1"/>
  <c r="G12" i="4"/>
  <c r="A19" i="4"/>
  <c r="A20" i="5" l="1"/>
  <c r="H20" i="5" s="1"/>
  <c r="H19" i="5"/>
  <c r="G10" i="8"/>
  <c r="M21" i="8"/>
  <c r="A22" i="8"/>
  <c r="H10" i="8"/>
  <c r="M28" i="7"/>
  <c r="A29" i="7"/>
  <c r="G13" i="7"/>
  <c r="H13" i="7"/>
  <c r="N12" i="7"/>
  <c r="D13" i="7" s="1"/>
  <c r="H11" i="6"/>
  <c r="I11" i="6" s="1"/>
  <c r="A22" i="6"/>
  <c r="M21" i="6"/>
  <c r="J11" i="6"/>
  <c r="B13" i="4"/>
  <c r="C13" i="4" s="1"/>
  <c r="D13" i="4"/>
  <c r="E13" i="4" s="1"/>
  <c r="I12" i="4"/>
  <c r="A20" i="4"/>
  <c r="J10" i="8" l="1"/>
  <c r="I10" i="8"/>
  <c r="M22" i="8"/>
  <c r="A23" i="8"/>
  <c r="J13" i="7"/>
  <c r="I13" i="7"/>
  <c r="M29" i="7"/>
  <c r="A30" i="7"/>
  <c r="A23" i="6"/>
  <c r="M22" i="6"/>
  <c r="K11" i="6"/>
  <c r="B11" i="6" s="1"/>
  <c r="N11" i="6" s="1"/>
  <c r="L11" i="6"/>
  <c r="C11" i="6" s="1"/>
  <c r="F13" i="4"/>
  <c r="G13" i="4"/>
  <c r="M23" i="8" l="1"/>
  <c r="A24" i="8"/>
  <c r="K10" i="8"/>
  <c r="B11" i="8" s="1"/>
  <c r="L10" i="8"/>
  <c r="C11" i="8" s="1"/>
  <c r="M30" i="7"/>
  <c r="A31" i="7"/>
  <c r="L13" i="7"/>
  <c r="C13" i="7" s="1"/>
  <c r="K13" i="7"/>
  <c r="B13" i="7" s="1"/>
  <c r="A24" i="6"/>
  <c r="M23" i="6"/>
  <c r="F12" i="6"/>
  <c r="E12" i="6"/>
  <c r="I13" i="4"/>
  <c r="B14" i="4"/>
  <c r="C14" i="4" s="1"/>
  <c r="D14" i="4" s="1"/>
  <c r="F11" i="8" l="1"/>
  <c r="G11" i="8" s="1"/>
  <c r="E11" i="8"/>
  <c r="H11" i="8" s="1"/>
  <c r="A25" i="8"/>
  <c r="M24" i="8"/>
  <c r="N11" i="8"/>
  <c r="D12" i="8" s="1"/>
  <c r="N13" i="7"/>
  <c r="D14" i="7" s="1"/>
  <c r="A32" i="7"/>
  <c r="M31" i="7"/>
  <c r="E14" i="7"/>
  <c r="F14" i="7"/>
  <c r="A25" i="6"/>
  <c r="M24" i="6"/>
  <c r="H12" i="6"/>
  <c r="I12" i="6" s="1"/>
  <c r="G12" i="6"/>
  <c r="J12" i="6" s="1"/>
  <c r="E14" i="4"/>
  <c r="F14" i="4" s="1"/>
  <c r="G14" i="4" s="1"/>
  <c r="J11" i="8" l="1"/>
  <c r="I11" i="8"/>
  <c r="A26" i="8"/>
  <c r="M25" i="8"/>
  <c r="G14" i="7"/>
  <c r="M32" i="7"/>
  <c r="A33" i="7"/>
  <c r="H14" i="7"/>
  <c r="A26" i="6"/>
  <c r="M25" i="6"/>
  <c r="K12" i="6"/>
  <c r="B12" i="6" s="1"/>
  <c r="N12" i="6" s="1"/>
  <c r="L12" i="6"/>
  <c r="C12" i="6" s="1"/>
  <c r="E13" i="6" s="1"/>
  <c r="B15" i="4"/>
  <c r="C15" i="4" s="1"/>
  <c r="I14" i="4"/>
  <c r="D15" i="4"/>
  <c r="E15" i="4" s="1"/>
  <c r="M26" i="8" l="1"/>
  <c r="K11" i="8"/>
  <c r="B12" i="8" s="1"/>
  <c r="L11" i="8"/>
  <c r="C12" i="8" s="1"/>
  <c r="M33" i="7"/>
  <c r="A34" i="7"/>
  <c r="I14" i="7"/>
  <c r="J14" i="7"/>
  <c r="A27" i="6"/>
  <c r="M26" i="6"/>
  <c r="F13" i="6"/>
  <c r="F15" i="4"/>
  <c r="G15" i="4"/>
  <c r="E12" i="8" l="1"/>
  <c r="F12" i="8"/>
  <c r="G12" i="8" s="1"/>
  <c r="N12" i="8"/>
  <c r="D13" i="8" s="1"/>
  <c r="A35" i="7"/>
  <c r="M34" i="7"/>
  <c r="L14" i="7"/>
  <c r="C14" i="7" s="1"/>
  <c r="K14" i="7"/>
  <c r="B14" i="7" s="1"/>
  <c r="A28" i="6"/>
  <c r="M27" i="6"/>
  <c r="G13" i="6"/>
  <c r="H13" i="6"/>
  <c r="B16" i="4"/>
  <c r="C16" i="4" s="1"/>
  <c r="I15" i="4"/>
  <c r="H12" i="8" l="1"/>
  <c r="I12" i="8" s="1"/>
  <c r="N14" i="7"/>
  <c r="D15" i="7" s="1"/>
  <c r="E15" i="7"/>
  <c r="F15" i="7"/>
  <c r="G15" i="7" s="1"/>
  <c r="M35" i="7"/>
  <c r="A36" i="7"/>
  <c r="A29" i="6"/>
  <c r="M28" i="6"/>
  <c r="I13" i="6"/>
  <c r="J13" i="6"/>
  <c r="D16" i="4"/>
  <c r="E16" i="4" s="1"/>
  <c r="F16" i="4" s="1"/>
  <c r="J12" i="8" l="1"/>
  <c r="L12" i="8"/>
  <c r="C13" i="8" s="1"/>
  <c r="K12" i="8"/>
  <c r="B13" i="8"/>
  <c r="H15" i="7"/>
  <c r="A37" i="7"/>
  <c r="M36" i="7"/>
  <c r="A30" i="6"/>
  <c r="M29" i="6"/>
  <c r="K13" i="6"/>
  <c r="L13" i="6"/>
  <c r="C13" i="6" s="1"/>
  <c r="B13" i="6"/>
  <c r="N13" i="6" s="1"/>
  <c r="G16" i="4"/>
  <c r="N13" i="8" l="1"/>
  <c r="D14" i="8" s="1"/>
  <c r="F13" i="8"/>
  <c r="E13" i="8"/>
  <c r="J15" i="7"/>
  <c r="I15" i="7"/>
  <c r="A38" i="7"/>
  <c r="M37" i="7"/>
  <c r="A31" i="6"/>
  <c r="M30" i="6"/>
  <c r="E14" i="6"/>
  <c r="F14" i="6"/>
  <c r="B17" i="4"/>
  <c r="C17" i="4" s="1"/>
  <c r="D17" i="4"/>
  <c r="E17" i="4"/>
  <c r="F17" i="4" s="1"/>
  <c r="I16" i="4"/>
  <c r="H13" i="8" l="1"/>
  <c r="I13" i="8" s="1"/>
  <c r="G13" i="8"/>
  <c r="M38" i="7"/>
  <c r="A39" i="7"/>
  <c r="K15" i="7"/>
  <c r="B15" i="7" s="1"/>
  <c r="L15" i="7"/>
  <c r="C15" i="7" s="1"/>
  <c r="A32" i="6"/>
  <c r="M31" i="6"/>
  <c r="H14" i="6"/>
  <c r="I14" i="6" s="1"/>
  <c r="G14" i="6"/>
  <c r="G17" i="4"/>
  <c r="J13" i="8" l="1"/>
  <c r="N15" i="7"/>
  <c r="D16" i="7" s="1"/>
  <c r="E16" i="7"/>
  <c r="F16" i="7"/>
  <c r="H16" i="7" s="1"/>
  <c r="A40" i="7"/>
  <c r="M39" i="7"/>
  <c r="A33" i="6"/>
  <c r="M32" i="6"/>
  <c r="J14" i="6"/>
  <c r="K14" i="6" s="1"/>
  <c r="B14" i="6" s="1"/>
  <c r="N14" i="6" s="1"/>
  <c r="B18" i="4"/>
  <c r="C18" i="4" s="1"/>
  <c r="I17" i="4"/>
  <c r="K13" i="8" l="1"/>
  <c r="B14" i="8" s="1"/>
  <c r="L13" i="8"/>
  <c r="C14" i="8" s="1"/>
  <c r="I16" i="7"/>
  <c r="M40" i="7"/>
  <c r="A41" i="7"/>
  <c r="G16" i="7"/>
  <c r="A34" i="6"/>
  <c r="M33" i="6"/>
  <c r="L14" i="6"/>
  <c r="C14" i="6" s="1"/>
  <c r="F15" i="6" s="1"/>
  <c r="G15" i="6" s="1"/>
  <c r="D18" i="4"/>
  <c r="E18" i="4" s="1"/>
  <c r="F18" i="4" s="1"/>
  <c r="F14" i="8" l="1"/>
  <c r="E14" i="8"/>
  <c r="N14" i="8"/>
  <c r="D15" i="8" s="1"/>
  <c r="A42" i="7"/>
  <c r="M41" i="7"/>
  <c r="J16" i="7"/>
  <c r="A35" i="6"/>
  <c r="M34" i="6"/>
  <c r="E15" i="6"/>
  <c r="H15" i="6"/>
  <c r="G18" i="4"/>
  <c r="H14" i="8" l="1"/>
  <c r="I14" i="8" s="1"/>
  <c r="G14" i="8"/>
  <c r="L16" i="7"/>
  <c r="K16" i="7"/>
  <c r="B16" i="7" s="1"/>
  <c r="C16" i="7"/>
  <c r="A43" i="7"/>
  <c r="M42" i="7"/>
  <c r="A36" i="6"/>
  <c r="M35" i="6"/>
  <c r="I15" i="6"/>
  <c r="J15" i="6"/>
  <c r="B19" i="4"/>
  <c r="C19" i="4" s="1"/>
  <c r="I18" i="4"/>
  <c r="D19" i="4"/>
  <c r="E19" i="4"/>
  <c r="F19" i="4"/>
  <c r="G19" i="4"/>
  <c r="J14" i="8" l="1"/>
  <c r="E17" i="7"/>
  <c r="F17" i="7"/>
  <c r="G17" i="7" s="1"/>
  <c r="A44" i="7"/>
  <c r="M43" i="7"/>
  <c r="N16" i="7"/>
  <c r="D17" i="7" s="1"/>
  <c r="A37" i="6"/>
  <c r="M36" i="6"/>
  <c r="K15" i="6"/>
  <c r="L15" i="6"/>
  <c r="C15" i="6" s="1"/>
  <c r="B15" i="6"/>
  <c r="N15" i="6" s="1"/>
  <c r="I19" i="4"/>
  <c r="B20" i="4"/>
  <c r="C20" i="4" s="1"/>
  <c r="D20" i="4"/>
  <c r="E20" i="4" s="1"/>
  <c r="F20" i="4" s="1"/>
  <c r="L14" i="8" l="1"/>
  <c r="K14" i="8"/>
  <c r="B15" i="8" s="1"/>
  <c r="C15" i="8"/>
  <c r="M44" i="7"/>
  <c r="A45" i="7"/>
  <c r="H17" i="7"/>
  <c r="A38" i="6"/>
  <c r="M37" i="6"/>
  <c r="E16" i="6"/>
  <c r="F16" i="6"/>
  <c r="G16" i="6" s="1"/>
  <c r="H16" i="6"/>
  <c r="I16" i="6" s="1"/>
  <c r="G20" i="4"/>
  <c r="I20" i="4" s="1"/>
  <c r="C6" i="5"/>
  <c r="D6" i="5" l="1"/>
  <c r="F15" i="8"/>
  <c r="E15" i="8"/>
  <c r="H15" i="8" s="1"/>
  <c r="G15" i="8"/>
  <c r="N15" i="8"/>
  <c r="D16" i="8" s="1"/>
  <c r="I17" i="7"/>
  <c r="J17" i="7"/>
  <c r="M45" i="7"/>
  <c r="A46" i="7"/>
  <c r="A39" i="6"/>
  <c r="M38" i="6"/>
  <c r="J16" i="6"/>
  <c r="K16" i="6" s="1"/>
  <c r="B16" i="6" s="1"/>
  <c r="N16" i="6" s="1"/>
  <c r="E6" i="5"/>
  <c r="F6" i="5" s="1"/>
  <c r="G6" i="5" l="1"/>
  <c r="J15" i="8"/>
  <c r="I15" i="8"/>
  <c r="K17" i="7"/>
  <c r="L17" i="7"/>
  <c r="C17" i="7" s="1"/>
  <c r="M46" i="7"/>
  <c r="A47" i="7"/>
  <c r="B17" i="7"/>
  <c r="A40" i="6"/>
  <c r="M39" i="6"/>
  <c r="L16" i="6"/>
  <c r="C16" i="6" s="1"/>
  <c r="K15" i="8" l="1"/>
  <c r="B16" i="8" s="1"/>
  <c r="L15" i="8"/>
  <c r="C16" i="8" s="1"/>
  <c r="M47" i="7"/>
  <c r="A48" i="7"/>
  <c r="E18" i="7"/>
  <c r="F18" i="7"/>
  <c r="G18" i="7" s="1"/>
  <c r="N17" i="7"/>
  <c r="D18" i="7" s="1"/>
  <c r="A41" i="6"/>
  <c r="M40" i="6"/>
  <c r="E17" i="6"/>
  <c r="F17" i="6"/>
  <c r="H17" i="6" s="1"/>
  <c r="I17" i="6" s="1"/>
  <c r="F16" i="8" l="1"/>
  <c r="G16" i="8" s="1"/>
  <c r="E16" i="8"/>
  <c r="N16" i="8"/>
  <c r="D17" i="8" s="1"/>
  <c r="H18" i="7"/>
  <c r="M48" i="7"/>
  <c r="A49" i="7"/>
  <c r="A42" i="6"/>
  <c r="M41" i="6"/>
  <c r="G17" i="6"/>
  <c r="J17" i="6" s="1"/>
  <c r="H16" i="8" l="1"/>
  <c r="A50" i="7"/>
  <c r="M49" i="7"/>
  <c r="I18" i="7"/>
  <c r="J18" i="7"/>
  <c r="A43" i="6"/>
  <c r="M42" i="6"/>
  <c r="K17" i="6"/>
  <c r="B17" i="6" s="1"/>
  <c r="N17" i="6" s="1"/>
  <c r="L17" i="6"/>
  <c r="C17" i="6" s="1"/>
  <c r="I16" i="8" l="1"/>
  <c r="J16" i="8"/>
  <c r="K18" i="7"/>
  <c r="B18" i="7" s="1"/>
  <c r="L18" i="7"/>
  <c r="C18" i="7" s="1"/>
  <c r="M50" i="7"/>
  <c r="A51" i="7"/>
  <c r="A44" i="6"/>
  <c r="M43" i="6"/>
  <c r="E18" i="6"/>
  <c r="F18" i="6"/>
  <c r="H18" i="6" s="1"/>
  <c r="I18" i="6" s="1"/>
  <c r="G18" i="6"/>
  <c r="L16" i="8" l="1"/>
  <c r="K16" i="8"/>
  <c r="C17" i="8"/>
  <c r="B17" i="8"/>
  <c r="E19" i="7"/>
  <c r="F19" i="7"/>
  <c r="H19" i="7"/>
  <c r="N18" i="7"/>
  <c r="D19" i="7" s="1"/>
  <c r="M51" i="7"/>
  <c r="A52" i="7"/>
  <c r="A45" i="6"/>
  <c r="M44" i="6"/>
  <c r="J18" i="6"/>
  <c r="K18" i="6" s="1"/>
  <c r="B18" i="6" s="1"/>
  <c r="N18" i="6" s="1"/>
  <c r="N17" i="8" l="1"/>
  <c r="D18" i="8" s="1"/>
  <c r="F17" i="8"/>
  <c r="E17" i="8"/>
  <c r="I19" i="7"/>
  <c r="G19" i="7"/>
  <c r="M52" i="7"/>
  <c r="A53" i="7"/>
  <c r="A46" i="6"/>
  <c r="M45" i="6"/>
  <c r="L18" i="6"/>
  <c r="C18" i="6" s="1"/>
  <c r="B10" i="5"/>
  <c r="G11" i="5" l="1"/>
  <c r="B11" i="5"/>
  <c r="H17" i="8"/>
  <c r="I17" i="8" s="1"/>
  <c r="G17" i="8"/>
  <c r="M53" i="7"/>
  <c r="A54" i="7"/>
  <c r="J19" i="7"/>
  <c r="A47" i="6"/>
  <c r="M46" i="6"/>
  <c r="E19" i="6"/>
  <c r="F19" i="6"/>
  <c r="G19" i="6" s="1"/>
  <c r="I11" i="5" l="1"/>
  <c r="B12" i="5"/>
  <c r="G12" i="5"/>
  <c r="J17" i="8"/>
  <c r="K19" i="7"/>
  <c r="B19" i="7" s="1"/>
  <c r="L19" i="7"/>
  <c r="C19" i="7" s="1"/>
  <c r="M54" i="7"/>
  <c r="A55" i="7"/>
  <c r="H19" i="6"/>
  <c r="I19" i="6" s="1"/>
  <c r="A48" i="6"/>
  <c r="M47" i="6"/>
  <c r="J19" i="6"/>
  <c r="K19" i="6" s="1"/>
  <c r="B19" i="6" s="1"/>
  <c r="N19" i="6" s="1"/>
  <c r="B13" i="5" l="1"/>
  <c r="I12" i="5"/>
  <c r="G13" i="5" s="1"/>
  <c r="K17" i="8"/>
  <c r="B18" i="8" s="1"/>
  <c r="L17" i="8"/>
  <c r="C18" i="8" s="1"/>
  <c r="E20" i="7"/>
  <c r="F20" i="7"/>
  <c r="G20" i="7"/>
  <c r="H20" i="7"/>
  <c r="I20" i="7" s="1"/>
  <c r="A56" i="7"/>
  <c r="M55" i="7"/>
  <c r="N19" i="7"/>
  <c r="D20" i="7" s="1"/>
  <c r="A49" i="6"/>
  <c r="M48" i="6"/>
  <c r="L19" i="6"/>
  <c r="C19" i="6" s="1"/>
  <c r="I13" i="5" l="1"/>
  <c r="G14" i="5" s="1"/>
  <c r="B14" i="5"/>
  <c r="E18" i="8"/>
  <c r="F18" i="8"/>
  <c r="G18" i="8" s="1"/>
  <c r="N18" i="8"/>
  <c r="D19" i="8" s="1"/>
  <c r="J20" i="7"/>
  <c r="M56" i="7"/>
  <c r="A57" i="7"/>
  <c r="A50" i="6"/>
  <c r="M49" i="6"/>
  <c r="E20" i="6"/>
  <c r="F20" i="6"/>
  <c r="G20" i="6" s="1"/>
  <c r="B15" i="5" l="1"/>
  <c r="I14" i="5"/>
  <c r="G15" i="5" s="1"/>
  <c r="H18" i="8"/>
  <c r="A58" i="7"/>
  <c r="M57" i="7"/>
  <c r="K20" i="7"/>
  <c r="B20" i="7" s="1"/>
  <c r="L20" i="7"/>
  <c r="C20" i="7" s="1"/>
  <c r="H20" i="6"/>
  <c r="I20" i="6" s="1"/>
  <c r="A51" i="6"/>
  <c r="M50" i="6"/>
  <c r="J20" i="6"/>
  <c r="K20" i="6" s="1"/>
  <c r="B20" i="6" s="1"/>
  <c r="N20" i="6" s="1"/>
  <c r="I15" i="5" l="1"/>
  <c r="G16" i="5" s="1"/>
  <c r="B16" i="5"/>
  <c r="J18" i="8"/>
  <c r="I18" i="8"/>
  <c r="E21" i="7"/>
  <c r="F21" i="7"/>
  <c r="G21" i="7" s="1"/>
  <c r="H21" i="7"/>
  <c r="J21" i="7" s="1"/>
  <c r="N20" i="7"/>
  <c r="D21" i="7" s="1"/>
  <c r="M58" i="7"/>
  <c r="A59" i="7"/>
  <c r="M59" i="7" s="1"/>
  <c r="A52" i="6"/>
  <c r="M51" i="6"/>
  <c r="L20" i="6"/>
  <c r="C20" i="6" s="1"/>
  <c r="E21" i="6" s="1"/>
  <c r="B17" i="5" l="1"/>
  <c r="I16" i="5"/>
  <c r="G17" i="5" s="1"/>
  <c r="L18" i="8"/>
  <c r="K18" i="8"/>
  <c r="B19" i="8"/>
  <c r="C19" i="8"/>
  <c r="K21" i="7"/>
  <c r="I21" i="7"/>
  <c r="B21" i="7" s="1"/>
  <c r="A53" i="6"/>
  <c r="M52" i="6"/>
  <c r="F21" i="6"/>
  <c r="G21" i="6" s="1"/>
  <c r="I17" i="5" l="1"/>
  <c r="G18" i="5" s="1"/>
  <c r="B18" i="5"/>
  <c r="E19" i="8"/>
  <c r="F19" i="8"/>
  <c r="G19" i="8" s="1"/>
  <c r="N19" i="8"/>
  <c r="D20" i="8" s="1"/>
  <c r="N21" i="7"/>
  <c r="D22" i="7" s="1"/>
  <c r="L21" i="7"/>
  <c r="C21" i="7" s="1"/>
  <c r="H21" i="6"/>
  <c r="A54" i="6"/>
  <c r="M53" i="6"/>
  <c r="I21" i="6"/>
  <c r="J21" i="6"/>
  <c r="I18" i="5" l="1"/>
  <c r="G19" i="5" s="1"/>
  <c r="B19" i="5"/>
  <c r="H19" i="8"/>
  <c r="E22" i="7"/>
  <c r="F22" i="7"/>
  <c r="G22" i="7"/>
  <c r="H22" i="7"/>
  <c r="I22" i="7" s="1"/>
  <c r="A55" i="6"/>
  <c r="M54" i="6"/>
  <c r="K21" i="6"/>
  <c r="L21" i="6"/>
  <c r="C21" i="6" s="1"/>
  <c r="B21" i="6"/>
  <c r="N21" i="6" s="1"/>
  <c r="I19" i="5" l="1"/>
  <c r="G20" i="5" s="1"/>
  <c r="I20" i="5" s="1"/>
  <c r="B20" i="5"/>
  <c r="J19" i="8"/>
  <c r="I19" i="8"/>
  <c r="J22" i="7"/>
  <c r="A56" i="6"/>
  <c r="M55" i="6"/>
  <c r="E22" i="6"/>
  <c r="F22" i="6"/>
  <c r="G22" i="6" s="1"/>
  <c r="K19" i="8" l="1"/>
  <c r="B20" i="8" s="1"/>
  <c r="L19" i="8"/>
  <c r="C20" i="8" s="1"/>
  <c r="K22" i="7"/>
  <c r="B22" i="7" s="1"/>
  <c r="L22" i="7"/>
  <c r="C22" i="7" s="1"/>
  <c r="A57" i="6"/>
  <c r="M56" i="6"/>
  <c r="H22" i="6"/>
  <c r="N20" i="8" l="1"/>
  <c r="D21" i="8" s="1"/>
  <c r="F20" i="8"/>
  <c r="G20" i="8" s="1"/>
  <c r="E20" i="8"/>
  <c r="E23" i="7"/>
  <c r="F23" i="7"/>
  <c r="G23" i="7" s="1"/>
  <c r="N22" i="7"/>
  <c r="D23" i="7" s="1"/>
  <c r="A58" i="6"/>
  <c r="M57" i="6"/>
  <c r="I22" i="6"/>
  <c r="J22" i="6"/>
  <c r="H20" i="8" l="1"/>
  <c r="I20" i="8" s="1"/>
  <c r="H23" i="7"/>
  <c r="A59" i="6"/>
  <c r="M59" i="6" s="1"/>
  <c r="M58" i="6"/>
  <c r="K22" i="6"/>
  <c r="L22" i="6"/>
  <c r="C22" i="6" s="1"/>
  <c r="B22" i="6"/>
  <c r="N22" i="6" s="1"/>
  <c r="J20" i="8" l="1"/>
  <c r="K20" i="8"/>
  <c r="B21" i="8" s="1"/>
  <c r="L20" i="8"/>
  <c r="C21" i="8" s="1"/>
  <c r="I23" i="7"/>
  <c r="J23" i="7"/>
  <c r="E23" i="6"/>
  <c r="F23" i="6"/>
  <c r="H23" i="6" s="1"/>
  <c r="I23" i="6" s="1"/>
  <c r="F21" i="8" l="1"/>
  <c r="G21" i="8" s="1"/>
  <c r="E21" i="8"/>
  <c r="H21" i="8" s="1"/>
  <c r="N21" i="8"/>
  <c r="D22" i="8" s="1"/>
  <c r="K23" i="7"/>
  <c r="L23" i="7"/>
  <c r="C23" i="7" s="1"/>
  <c r="B23" i="7"/>
  <c r="G23" i="6"/>
  <c r="J23" i="6" s="1"/>
  <c r="J21" i="8" l="1"/>
  <c r="I21" i="8"/>
  <c r="E24" i="7"/>
  <c r="F24" i="7"/>
  <c r="G24" i="7"/>
  <c r="H24" i="7"/>
  <c r="I24" i="7" s="1"/>
  <c r="N23" i="7"/>
  <c r="D24" i="7" s="1"/>
  <c r="K23" i="6"/>
  <c r="B23" i="6" s="1"/>
  <c r="N23" i="6" s="1"/>
  <c r="L23" i="6"/>
  <c r="C23" i="6" s="1"/>
  <c r="K21" i="8" l="1"/>
  <c r="B22" i="8" s="1"/>
  <c r="L21" i="8"/>
  <c r="C22" i="8" s="1"/>
  <c r="J24" i="7"/>
  <c r="E24" i="6"/>
  <c r="F24" i="6"/>
  <c r="N22" i="8" l="1"/>
  <c r="D23" i="8" s="1"/>
  <c r="F22" i="8"/>
  <c r="E22" i="8"/>
  <c r="K24" i="7"/>
  <c r="B24" i="7" s="1"/>
  <c r="L24" i="7"/>
  <c r="C24" i="7"/>
  <c r="G24" i="6"/>
  <c r="H24" i="6"/>
  <c r="H22" i="8" l="1"/>
  <c r="I22" i="8" s="1"/>
  <c r="G22" i="8"/>
  <c r="E25" i="7"/>
  <c r="F25" i="7"/>
  <c r="H25" i="7"/>
  <c r="I25" i="7" s="1"/>
  <c r="N24" i="7"/>
  <c r="D25" i="7" s="1"/>
  <c r="I24" i="6"/>
  <c r="J24" i="6"/>
  <c r="J22" i="8" l="1"/>
  <c r="G25" i="7"/>
  <c r="K24" i="6"/>
  <c r="B24" i="6" s="1"/>
  <c r="N24" i="6" s="1"/>
  <c r="L24" i="6"/>
  <c r="C24" i="6" s="1"/>
  <c r="L22" i="8" l="1"/>
  <c r="K22" i="8"/>
  <c r="B23" i="8" s="1"/>
  <c r="C23" i="8"/>
  <c r="J25" i="7"/>
  <c r="E25" i="6"/>
  <c r="F25" i="6"/>
  <c r="H25" i="6" s="1"/>
  <c r="I25" i="6" s="1"/>
  <c r="G25" i="6"/>
  <c r="N23" i="8" l="1"/>
  <c r="D24" i="8" s="1"/>
  <c r="F23" i="8"/>
  <c r="G23" i="8" s="1"/>
  <c r="E23" i="8"/>
  <c r="K25" i="7"/>
  <c r="B25" i="7" s="1"/>
  <c r="L25" i="7"/>
  <c r="C25" i="7" s="1"/>
  <c r="J25" i="6"/>
  <c r="K25" i="6" s="1"/>
  <c r="B25" i="6" s="1"/>
  <c r="N25" i="6" s="1"/>
  <c r="H23" i="8" l="1"/>
  <c r="E26" i="7"/>
  <c r="F26" i="7"/>
  <c r="N25" i="7"/>
  <c r="D26" i="7" s="1"/>
  <c r="L25" i="6"/>
  <c r="C25" i="6" s="1"/>
  <c r="I23" i="8" l="1"/>
  <c r="J23" i="8"/>
  <c r="H26" i="7"/>
  <c r="G26" i="7"/>
  <c r="E26" i="6"/>
  <c r="F26" i="6"/>
  <c r="G26" i="6" s="1"/>
  <c r="H26" i="6"/>
  <c r="I26" i="6" s="1"/>
  <c r="L23" i="8" l="1"/>
  <c r="C24" i="8" s="1"/>
  <c r="K23" i="8"/>
  <c r="B24" i="8" s="1"/>
  <c r="J26" i="7"/>
  <c r="I26" i="7"/>
  <c r="J26" i="6"/>
  <c r="L26" i="6"/>
  <c r="N24" i="8" l="1"/>
  <c r="D25" i="8" s="1"/>
  <c r="E24" i="8"/>
  <c r="F24" i="8"/>
  <c r="K26" i="7"/>
  <c r="B26" i="7" s="1"/>
  <c r="L26" i="7"/>
  <c r="C26" i="7" s="1"/>
  <c r="K26" i="6"/>
  <c r="B26" i="6" s="1"/>
  <c r="N26" i="6" s="1"/>
  <c r="C26" i="6"/>
  <c r="G24" i="8" l="1"/>
  <c r="H24" i="8"/>
  <c r="N26" i="7"/>
  <c r="D27" i="7" s="1"/>
  <c r="E27" i="7"/>
  <c r="F27" i="7"/>
  <c r="H27" i="7"/>
  <c r="F27" i="6"/>
  <c r="E27" i="6"/>
  <c r="H27" i="6" s="1"/>
  <c r="J24" i="8" l="1"/>
  <c r="I24" i="8"/>
  <c r="I27" i="7"/>
  <c r="G27" i="7"/>
  <c r="J27" i="7" s="1"/>
  <c r="I27" i="6"/>
  <c r="G27" i="6"/>
  <c r="L24" i="8" l="1"/>
  <c r="C25" i="8" s="1"/>
  <c r="K24" i="8"/>
  <c r="B25" i="8" s="1"/>
  <c r="K27" i="7"/>
  <c r="L27" i="7"/>
  <c r="C27" i="7" s="1"/>
  <c r="B27" i="7"/>
  <c r="J27" i="6"/>
  <c r="N25" i="8" l="1"/>
  <c r="D26" i="8" s="1"/>
  <c r="E25" i="8"/>
  <c r="F25" i="8"/>
  <c r="H25" i="8" s="1"/>
  <c r="E28" i="7"/>
  <c r="F28" i="7"/>
  <c r="H28" i="7"/>
  <c r="I28" i="7" s="1"/>
  <c r="N27" i="7"/>
  <c r="D28" i="7" s="1"/>
  <c r="K27" i="6"/>
  <c r="B27" i="6" s="1"/>
  <c r="N27" i="6" s="1"/>
  <c r="L27" i="6"/>
  <c r="C27" i="6" s="1"/>
  <c r="I25" i="8" l="1"/>
  <c r="G25" i="8"/>
  <c r="J25" i="8" s="1"/>
  <c r="G28" i="7"/>
  <c r="J28" i="7"/>
  <c r="E28" i="6"/>
  <c r="F28" i="6"/>
  <c r="G28" i="6" s="1"/>
  <c r="H28" i="6"/>
  <c r="I28" i="6" s="1"/>
  <c r="K25" i="8" l="1"/>
  <c r="L25" i="8"/>
  <c r="C26" i="8" s="1"/>
  <c r="B26" i="8"/>
  <c r="K28" i="7"/>
  <c r="L28" i="7"/>
  <c r="B28" i="7"/>
  <c r="C28" i="7"/>
  <c r="J28" i="6"/>
  <c r="L28" i="6" s="1"/>
  <c r="F26" i="8" l="1"/>
  <c r="E26" i="8"/>
  <c r="N26" i="8"/>
  <c r="E29" i="7"/>
  <c r="F29" i="7"/>
  <c r="G29" i="7" s="1"/>
  <c r="N28" i="7"/>
  <c r="D29" i="7" s="1"/>
  <c r="K28" i="6"/>
  <c r="B28" i="6" s="1"/>
  <c r="N28" i="6" s="1"/>
  <c r="C28" i="6"/>
  <c r="H26" i="8" l="1"/>
  <c r="I26" i="8" s="1"/>
  <c r="G26" i="8"/>
  <c r="H29" i="7"/>
  <c r="E29" i="6"/>
  <c r="F29" i="6"/>
  <c r="G29" i="6" s="1"/>
  <c r="H29" i="6"/>
  <c r="I29" i="6" s="1"/>
  <c r="J26" i="8" l="1"/>
  <c r="I29" i="7"/>
  <c r="J29" i="7"/>
  <c r="J29" i="6"/>
  <c r="K29" i="6" s="1"/>
  <c r="B29" i="6" s="1"/>
  <c r="N29" i="6" s="1"/>
  <c r="L29" i="6"/>
  <c r="C29" i="6" s="1"/>
  <c r="L26" i="8" l="1"/>
  <c r="K26" i="8"/>
  <c r="K29" i="7"/>
  <c r="L29" i="7"/>
  <c r="C29" i="7" s="1"/>
  <c r="B29" i="7"/>
  <c r="E30" i="6"/>
  <c r="F30" i="6"/>
  <c r="N29" i="7" l="1"/>
  <c r="D30" i="7" s="1"/>
  <c r="E30" i="7"/>
  <c r="F30" i="7"/>
  <c r="G30" i="7"/>
  <c r="H30" i="7"/>
  <c r="J30" i="7" s="1"/>
  <c r="G30" i="6"/>
  <c r="H30" i="6"/>
  <c r="K30" i="7" l="1"/>
  <c r="I30" i="7"/>
  <c r="L30" i="7" s="1"/>
  <c r="C30" i="7" s="1"/>
  <c r="I30" i="6"/>
  <c r="J30" i="6"/>
  <c r="E31" i="7" l="1"/>
  <c r="B30" i="7"/>
  <c r="K30" i="6"/>
  <c r="B30" i="6" s="1"/>
  <c r="N30" i="6" s="1"/>
  <c r="L30" i="6"/>
  <c r="C30" i="6" s="1"/>
  <c r="N30" i="7" l="1"/>
  <c r="D31" i="7" s="1"/>
  <c r="F31" i="7"/>
  <c r="E31" i="6"/>
  <c r="F31" i="6"/>
  <c r="G31" i="6"/>
  <c r="H31" i="6"/>
  <c r="J31" i="6" s="1"/>
  <c r="H31" i="7" l="1"/>
  <c r="G31" i="7"/>
  <c r="K31" i="6"/>
  <c r="I31" i="6"/>
  <c r="I31" i="7" l="1"/>
  <c r="J31" i="7"/>
  <c r="B31" i="6"/>
  <c r="N31" i="6" s="1"/>
  <c r="L31" i="6"/>
  <c r="C31" i="6" s="1"/>
  <c r="E32" i="6" s="1"/>
  <c r="K31" i="7" l="1"/>
  <c r="B31" i="7" s="1"/>
  <c r="L31" i="7"/>
  <c r="C31" i="7" s="1"/>
  <c r="F32" i="6"/>
  <c r="H32" i="6" s="1"/>
  <c r="I32" i="6" s="1"/>
  <c r="G32" i="6"/>
  <c r="E32" i="7" l="1"/>
  <c r="F32" i="7"/>
  <c r="N31" i="7"/>
  <c r="D32" i="7" s="1"/>
  <c r="J32" i="6"/>
  <c r="H32" i="7" l="1"/>
  <c r="G32" i="7"/>
  <c r="K32" i="6"/>
  <c r="B32" i="6" s="1"/>
  <c r="N32" i="6" s="1"/>
  <c r="L32" i="6"/>
  <c r="C32" i="6" s="1"/>
  <c r="J32" i="7" l="1"/>
  <c r="I32" i="7"/>
  <c r="F33" i="6"/>
  <c r="E33" i="6"/>
  <c r="H33" i="6"/>
  <c r="I33" i="6" s="1"/>
  <c r="L32" i="7" l="1"/>
  <c r="C32" i="7" s="1"/>
  <c r="K32" i="7"/>
  <c r="B32" i="7" s="1"/>
  <c r="G33" i="6"/>
  <c r="J33" i="6"/>
  <c r="K33" i="6" s="1"/>
  <c r="N32" i="7" l="1"/>
  <c r="D33" i="7" s="1"/>
  <c r="E33" i="7"/>
  <c r="F33" i="7"/>
  <c r="H33" i="7" s="1"/>
  <c r="B33" i="6"/>
  <c r="N33" i="6" s="1"/>
  <c r="L33" i="6"/>
  <c r="C33" i="6" s="1"/>
  <c r="I33" i="7" l="1"/>
  <c r="G33" i="7"/>
  <c r="J33" i="7" s="1"/>
  <c r="E34" i="6"/>
  <c r="F34" i="6"/>
  <c r="G34" i="6"/>
  <c r="K33" i="7" l="1"/>
  <c r="L33" i="7"/>
  <c r="C33" i="7"/>
  <c r="B33" i="7"/>
  <c r="H34" i="6"/>
  <c r="F34" i="7" l="1"/>
  <c r="G34" i="7"/>
  <c r="E34" i="7"/>
  <c r="H34" i="7"/>
  <c r="I34" i="7" s="1"/>
  <c r="N33" i="7"/>
  <c r="D34" i="7" s="1"/>
  <c r="I34" i="6"/>
  <c r="J34" i="6"/>
  <c r="J34" i="7" l="1"/>
  <c r="K34" i="6"/>
  <c r="L34" i="6"/>
  <c r="C34" i="6" s="1"/>
  <c r="B34" i="6"/>
  <c r="N34" i="6" s="1"/>
  <c r="K34" i="7" l="1"/>
  <c r="B34" i="7" s="1"/>
  <c r="L34" i="7"/>
  <c r="C34" i="7" s="1"/>
  <c r="E35" i="6"/>
  <c r="F35" i="6"/>
  <c r="G35" i="6" s="1"/>
  <c r="E35" i="7" l="1"/>
  <c r="F35" i="7"/>
  <c r="G35" i="7" s="1"/>
  <c r="N34" i="7"/>
  <c r="D35" i="7" s="1"/>
  <c r="H35" i="6"/>
  <c r="H35" i="7" l="1"/>
  <c r="I35" i="6"/>
  <c r="J35" i="6"/>
  <c r="I35" i="7" l="1"/>
  <c r="J35" i="7"/>
  <c r="K35" i="6"/>
  <c r="L35" i="6"/>
  <c r="C35" i="6" s="1"/>
  <c r="B35" i="6"/>
  <c r="N35" i="6" s="1"/>
  <c r="L35" i="7" l="1"/>
  <c r="K35" i="7"/>
  <c r="C35" i="7"/>
  <c r="B35" i="7"/>
  <c r="E36" i="6"/>
  <c r="F36" i="6"/>
  <c r="E36" i="7" l="1"/>
  <c r="F36" i="7"/>
  <c r="G36" i="7"/>
  <c r="H36" i="7"/>
  <c r="I36" i="7" s="1"/>
  <c r="N35" i="7"/>
  <c r="D36" i="7" s="1"/>
  <c r="G36" i="6"/>
  <c r="H36" i="6"/>
  <c r="J36" i="7" l="1"/>
  <c r="I36" i="6"/>
  <c r="J36" i="6"/>
  <c r="L36" i="7" l="1"/>
  <c r="K36" i="7"/>
  <c r="B36" i="7" s="1"/>
  <c r="C36" i="7"/>
  <c r="K36" i="6"/>
  <c r="B36" i="6" s="1"/>
  <c r="L36" i="6"/>
  <c r="C36" i="6" s="1"/>
  <c r="E37" i="7" l="1"/>
  <c r="F37" i="7"/>
  <c r="N36" i="7"/>
  <c r="D37" i="7" s="1"/>
  <c r="N36" i="6"/>
  <c r="E37" i="6"/>
  <c r="F37" i="6"/>
  <c r="H37" i="6" s="1"/>
  <c r="I37" i="6" s="1"/>
  <c r="H37" i="7" l="1"/>
  <c r="G37" i="7"/>
  <c r="G37" i="6"/>
  <c r="J37" i="6"/>
  <c r="K37" i="6" s="1"/>
  <c r="I37" i="7" l="1"/>
  <c r="J37" i="7"/>
  <c r="B37" i="6"/>
  <c r="N37" i="6" s="1"/>
  <c r="L37" i="6"/>
  <c r="C37" i="6" s="1"/>
  <c r="K37" i="7" l="1"/>
  <c r="B37" i="7" s="1"/>
  <c r="L37" i="7"/>
  <c r="C37" i="7" s="1"/>
  <c r="E38" i="6"/>
  <c r="F38" i="6"/>
  <c r="H38" i="6"/>
  <c r="G38" i="6"/>
  <c r="I38" i="6"/>
  <c r="E38" i="7" l="1"/>
  <c r="F38" i="7"/>
  <c r="N37" i="7"/>
  <c r="D38" i="7" s="1"/>
  <c r="J38" i="6"/>
  <c r="K38" i="6" s="1"/>
  <c r="B38" i="6" s="1"/>
  <c r="L38" i="6"/>
  <c r="C38" i="6" s="1"/>
  <c r="H38" i="7" l="1"/>
  <c r="G38" i="7"/>
  <c r="E39" i="6"/>
  <c r="F39" i="6"/>
  <c r="G39" i="6" s="1"/>
  <c r="N38" i="6"/>
  <c r="J38" i="7" l="1"/>
  <c r="I38" i="7"/>
  <c r="H39" i="6"/>
  <c r="I39" i="6" s="1"/>
  <c r="K38" i="7" l="1"/>
  <c r="B38" i="7" s="1"/>
  <c r="L38" i="7"/>
  <c r="C38" i="7" s="1"/>
  <c r="J39" i="6"/>
  <c r="N38" i="7" l="1"/>
  <c r="D39" i="7" s="1"/>
  <c r="E39" i="7"/>
  <c r="F39" i="7"/>
  <c r="K39" i="6"/>
  <c r="B39" i="6" s="1"/>
  <c r="L39" i="6"/>
  <c r="C39" i="6" s="1"/>
  <c r="H39" i="7" l="1"/>
  <c r="G39" i="7"/>
  <c r="F40" i="6"/>
  <c r="E40" i="6"/>
  <c r="G40" i="6"/>
  <c r="H40" i="6"/>
  <c r="I40" i="6" s="1"/>
  <c r="N39" i="6"/>
  <c r="I39" i="7" l="1"/>
  <c r="J39" i="7"/>
  <c r="J40" i="6"/>
  <c r="K40" i="6" s="1"/>
  <c r="B40" i="6" s="1"/>
  <c r="N40" i="6" s="1"/>
  <c r="K39" i="7" l="1"/>
  <c r="B39" i="7" s="1"/>
  <c r="L39" i="7"/>
  <c r="C39" i="7" s="1"/>
  <c r="L40" i="6"/>
  <c r="C40" i="6" s="1"/>
  <c r="E40" i="7" l="1"/>
  <c r="F40" i="7"/>
  <c r="N39" i="7"/>
  <c r="D40" i="7" s="1"/>
  <c r="E41" i="6"/>
  <c r="F41" i="6"/>
  <c r="G41" i="6"/>
  <c r="G40" i="7" l="1"/>
  <c r="H40" i="7"/>
  <c r="H41" i="6"/>
  <c r="I41" i="6" s="1"/>
  <c r="I40" i="7" l="1"/>
  <c r="J40" i="7"/>
  <c r="J41" i="6"/>
  <c r="K41" i="6" s="1"/>
  <c r="B41" i="6" s="1"/>
  <c r="N41" i="6" s="1"/>
  <c r="K40" i="7" l="1"/>
  <c r="B40" i="7" s="1"/>
  <c r="L40" i="7"/>
  <c r="C40" i="7" s="1"/>
  <c r="L41" i="6"/>
  <c r="C41" i="6" s="1"/>
  <c r="F42" i="6" s="1"/>
  <c r="G42" i="6" s="1"/>
  <c r="E41" i="7" l="1"/>
  <c r="F41" i="7"/>
  <c r="G41" i="7" s="1"/>
  <c r="N40" i="7"/>
  <c r="D41" i="7" s="1"/>
  <c r="E42" i="6"/>
  <c r="H42" i="6"/>
  <c r="H41" i="7" l="1"/>
  <c r="I42" i="6"/>
  <c r="J42" i="6"/>
  <c r="I41" i="7" l="1"/>
  <c r="J41" i="7"/>
  <c r="K42" i="6"/>
  <c r="L42" i="6"/>
  <c r="B42" i="6"/>
  <c r="N42" i="6" s="1"/>
  <c r="C42" i="6"/>
  <c r="K41" i="7" l="1"/>
  <c r="B41" i="7" s="1"/>
  <c r="L41" i="7"/>
  <c r="C41" i="7" s="1"/>
  <c r="F43" i="6"/>
  <c r="E43" i="6"/>
  <c r="H43" i="6"/>
  <c r="I43" i="6" s="1"/>
  <c r="G43" i="6"/>
  <c r="E42" i="7" l="1"/>
  <c r="F42" i="7"/>
  <c r="G42" i="7"/>
  <c r="H42" i="7"/>
  <c r="I42" i="7" s="1"/>
  <c r="J42" i="7"/>
  <c r="K42" i="7" s="1"/>
  <c r="N41" i="7"/>
  <c r="D42" i="7" s="1"/>
  <c r="J43" i="6"/>
  <c r="K43" i="6" s="1"/>
  <c r="B43" i="6" s="1"/>
  <c r="N43" i="6" s="1"/>
  <c r="L43" i="6"/>
  <c r="C43" i="6" s="1"/>
  <c r="L42" i="7" l="1"/>
  <c r="C42" i="7" s="1"/>
  <c r="B42" i="7"/>
  <c r="E44" i="6"/>
  <c r="F44" i="6"/>
  <c r="G44" i="6"/>
  <c r="H44" i="6"/>
  <c r="I44" i="6" s="1"/>
  <c r="N42" i="7" l="1"/>
  <c r="D43" i="7" s="1"/>
  <c r="E43" i="7"/>
  <c r="F43" i="7"/>
  <c r="H43" i="7"/>
  <c r="I43" i="7" s="1"/>
  <c r="J44" i="6"/>
  <c r="K44" i="6" s="1"/>
  <c r="B44" i="6" s="1"/>
  <c r="N44" i="6" s="1"/>
  <c r="G43" i="7" l="1"/>
  <c r="J43" i="7"/>
  <c r="L44" i="6"/>
  <c r="C44" i="6" s="1"/>
  <c r="E45" i="6" s="1"/>
  <c r="F45" i="6"/>
  <c r="H45" i="6" s="1"/>
  <c r="I45" i="6" s="1"/>
  <c r="L43" i="7" l="1"/>
  <c r="K43" i="7"/>
  <c r="B43" i="7" s="1"/>
  <c r="C43" i="7"/>
  <c r="G45" i="6"/>
  <c r="J45" i="6" s="1"/>
  <c r="L45" i="6" s="1"/>
  <c r="N43" i="7" l="1"/>
  <c r="D44" i="7" s="1"/>
  <c r="E44" i="7"/>
  <c r="F44" i="7"/>
  <c r="H44" i="7"/>
  <c r="I44" i="7" s="1"/>
  <c r="K45" i="6"/>
  <c r="B45" i="6" s="1"/>
  <c r="N45" i="6" s="1"/>
  <c r="C45" i="6"/>
  <c r="G44" i="7" l="1"/>
  <c r="E46" i="6"/>
  <c r="F46" i="6"/>
  <c r="G46" i="6" s="1"/>
  <c r="H46" i="6"/>
  <c r="I46" i="6" s="1"/>
  <c r="J44" i="7" l="1"/>
  <c r="J46" i="6"/>
  <c r="K46" i="6" s="1"/>
  <c r="B46" i="6" s="1"/>
  <c r="N46" i="6" s="1"/>
  <c r="L44" i="7" l="1"/>
  <c r="K44" i="7"/>
  <c r="B44" i="7" s="1"/>
  <c r="C44" i="7"/>
  <c r="L46" i="6"/>
  <c r="C46" i="6" s="1"/>
  <c r="E47" i="6" s="1"/>
  <c r="E45" i="7" l="1"/>
  <c r="F45" i="7"/>
  <c r="G45" i="7"/>
  <c r="N44" i="7"/>
  <c r="D45" i="7" s="1"/>
  <c r="F47" i="6"/>
  <c r="G47" i="6" s="1"/>
  <c r="H45" i="7" l="1"/>
  <c r="H47" i="6"/>
  <c r="I45" i="7" l="1"/>
  <c r="J45" i="7"/>
  <c r="I47" i="6"/>
  <c r="J47" i="6"/>
  <c r="K45" i="7" l="1"/>
  <c r="L45" i="7"/>
  <c r="C45" i="7" s="1"/>
  <c r="B45" i="7"/>
  <c r="K47" i="6"/>
  <c r="B47" i="6" s="1"/>
  <c r="N47" i="6" s="1"/>
  <c r="L47" i="6"/>
  <c r="C47" i="6" s="1"/>
  <c r="E46" i="7" l="1"/>
  <c r="F46" i="7"/>
  <c r="N45" i="7"/>
  <c r="D46" i="7" s="1"/>
  <c r="F48" i="6"/>
  <c r="E48" i="6"/>
  <c r="G48" i="6"/>
  <c r="H46" i="7" l="1"/>
  <c r="G46" i="7"/>
  <c r="H48" i="6"/>
  <c r="I46" i="7" l="1"/>
  <c r="J46" i="7"/>
  <c r="I48" i="6"/>
  <c r="J48" i="6"/>
  <c r="K46" i="7" l="1"/>
  <c r="B46" i="7" s="1"/>
  <c r="L46" i="7"/>
  <c r="C46" i="7" s="1"/>
  <c r="K48" i="6"/>
  <c r="B48" i="6" s="1"/>
  <c r="L48" i="6"/>
  <c r="C48" i="6" s="1"/>
  <c r="E47" i="7" l="1"/>
  <c r="F47" i="7"/>
  <c r="G47" i="7" s="1"/>
  <c r="N46" i="7"/>
  <c r="D47" i="7" s="1"/>
  <c r="F49" i="6"/>
  <c r="E49" i="6"/>
  <c r="G49" i="6"/>
  <c r="N48" i="6"/>
  <c r="H47" i="7" l="1"/>
  <c r="H49" i="6"/>
  <c r="I49" i="6" s="1"/>
  <c r="I47" i="7" l="1"/>
  <c r="J47" i="7"/>
  <c r="J49" i="6"/>
  <c r="K47" i="7" l="1"/>
  <c r="L47" i="7"/>
  <c r="B47" i="7"/>
  <c r="C47" i="7"/>
  <c r="K49" i="6"/>
  <c r="B49" i="6" s="1"/>
  <c r="N49" i="6" s="1"/>
  <c r="L49" i="6"/>
  <c r="C49" i="6" s="1"/>
  <c r="N47" i="7" l="1"/>
  <c r="D48" i="7" s="1"/>
  <c r="E48" i="7"/>
  <c r="F48" i="7"/>
  <c r="G48" i="7" s="1"/>
  <c r="H48" i="7"/>
  <c r="I48" i="7" s="1"/>
  <c r="E50" i="6"/>
  <c r="F50" i="6"/>
  <c r="H50" i="6"/>
  <c r="I50" i="6" s="1"/>
  <c r="J48" i="7" l="1"/>
  <c r="G50" i="6"/>
  <c r="J50" i="6" s="1"/>
  <c r="L48" i="7" l="1"/>
  <c r="K48" i="7"/>
  <c r="B48" i="7" s="1"/>
  <c r="C48" i="7"/>
  <c r="K50" i="6"/>
  <c r="B50" i="6" s="1"/>
  <c r="N50" i="6" s="1"/>
  <c r="L50" i="6"/>
  <c r="C50" i="6" s="1"/>
  <c r="E49" i="7" l="1"/>
  <c r="F49" i="7"/>
  <c r="H49" i="7"/>
  <c r="I49" i="7" s="1"/>
  <c r="N48" i="7"/>
  <c r="D49" i="7" s="1"/>
  <c r="E51" i="6"/>
  <c r="F51" i="6"/>
  <c r="G49" i="7" l="1"/>
  <c r="H51" i="6"/>
  <c r="G51" i="6"/>
  <c r="J49" i="7" l="1"/>
  <c r="I51" i="6"/>
  <c r="J51" i="6"/>
  <c r="L49" i="7" l="1"/>
  <c r="K49" i="7"/>
  <c r="B49" i="7" s="1"/>
  <c r="C49" i="7"/>
  <c r="K51" i="6"/>
  <c r="B51" i="6" s="1"/>
  <c r="N51" i="6" s="1"/>
  <c r="L51" i="6"/>
  <c r="C51" i="6" s="1"/>
  <c r="N49" i="7" l="1"/>
  <c r="D50" i="7" s="1"/>
  <c r="E50" i="7"/>
  <c r="F50" i="7"/>
  <c r="G50" i="7" s="1"/>
  <c r="F52" i="6"/>
  <c r="E52" i="6"/>
  <c r="H52" i="6"/>
  <c r="I52" i="6" s="1"/>
  <c r="H50" i="7" l="1"/>
  <c r="G52" i="6"/>
  <c r="J52" i="6" s="1"/>
  <c r="I50" i="7" l="1"/>
  <c r="J50" i="7"/>
  <c r="K52" i="6"/>
  <c r="B52" i="6" s="1"/>
  <c r="N52" i="6" s="1"/>
  <c r="L52" i="6"/>
  <c r="C52" i="6" s="1"/>
  <c r="L50" i="7" l="1"/>
  <c r="K50" i="7"/>
  <c r="C50" i="7"/>
  <c r="B50" i="7"/>
  <c r="E53" i="6"/>
  <c r="F53" i="6"/>
  <c r="H53" i="6"/>
  <c r="G53" i="6"/>
  <c r="I53" i="6"/>
  <c r="J53" i="6"/>
  <c r="K53" i="6"/>
  <c r="B53" i="6" s="1"/>
  <c r="N53" i="6" s="1"/>
  <c r="F51" i="7" l="1"/>
  <c r="E51" i="7"/>
  <c r="G51" i="7"/>
  <c r="N50" i="7"/>
  <c r="D51" i="7" s="1"/>
  <c r="L53" i="6"/>
  <c r="C53" i="6" s="1"/>
  <c r="H51" i="7" l="1"/>
  <c r="F54" i="6"/>
  <c r="H54" i="6"/>
  <c r="J54" i="6" s="1"/>
  <c r="K54" i="6" s="1"/>
  <c r="E54" i="6"/>
  <c r="G54" i="6"/>
  <c r="J51" i="7" l="1"/>
  <c r="I51" i="7"/>
  <c r="I54" i="6"/>
  <c r="B54" i="6" s="1"/>
  <c r="L54" i="6"/>
  <c r="C54" i="6" s="1"/>
  <c r="K51" i="7" l="1"/>
  <c r="B51" i="7" s="1"/>
  <c r="L51" i="7"/>
  <c r="C51" i="7" s="1"/>
  <c r="F55" i="6"/>
  <c r="G55" i="6"/>
  <c r="E55" i="6"/>
  <c r="H55" i="6" s="1"/>
  <c r="J55" i="6"/>
  <c r="K55" i="6" s="1"/>
  <c r="I55" i="6"/>
  <c r="N54" i="6"/>
  <c r="B55" i="6"/>
  <c r="N55" i="6" s="1"/>
  <c r="N51" i="7" l="1"/>
  <c r="D52" i="7" s="1"/>
  <c r="E52" i="7"/>
  <c r="F52" i="7"/>
  <c r="H52" i="7"/>
  <c r="I52" i="7" s="1"/>
  <c r="L55" i="6"/>
  <c r="C55" i="6" s="1"/>
  <c r="G52" i="7" l="1"/>
  <c r="J52" i="7"/>
  <c r="E56" i="6"/>
  <c r="F56" i="6"/>
  <c r="H56" i="6"/>
  <c r="G56" i="6"/>
  <c r="I56" i="6"/>
  <c r="J56" i="6"/>
  <c r="K56" i="6"/>
  <c r="B56" i="6" s="1"/>
  <c r="K52" i="7" l="1"/>
  <c r="B52" i="7" s="1"/>
  <c r="L52" i="7"/>
  <c r="C52" i="7" s="1"/>
  <c r="N56" i="6"/>
  <c r="L56" i="6"/>
  <c r="C56" i="6" s="1"/>
  <c r="E53" i="7" l="1"/>
  <c r="F53" i="7"/>
  <c r="G53" i="7" s="1"/>
  <c r="N52" i="7"/>
  <c r="D53" i="7" s="1"/>
  <c r="F57" i="6"/>
  <c r="E57" i="6"/>
  <c r="H53" i="7" l="1"/>
  <c r="H57" i="6"/>
  <c r="I57" i="6" s="1"/>
  <c r="G57" i="6"/>
  <c r="J57" i="6" s="1"/>
  <c r="K57" i="6" s="1"/>
  <c r="I53" i="7" l="1"/>
  <c r="J53" i="7"/>
  <c r="L57" i="6"/>
  <c r="C57" i="6" s="1"/>
  <c r="B57" i="6"/>
  <c r="N57" i="6" s="1"/>
  <c r="K53" i="7" l="1"/>
  <c r="L53" i="7"/>
  <c r="C53" i="7" s="1"/>
  <c r="B53" i="7"/>
  <c r="F58" i="6"/>
  <c r="E58" i="6"/>
  <c r="H58" i="6" s="1"/>
  <c r="G58" i="6"/>
  <c r="E54" i="7" l="1"/>
  <c r="F54" i="7"/>
  <c r="G54" i="7" s="1"/>
  <c r="H54" i="7"/>
  <c r="I54" i="7" s="1"/>
  <c r="N53" i="7"/>
  <c r="D54" i="7" s="1"/>
  <c r="I58" i="6"/>
  <c r="J58" i="6"/>
  <c r="K58" i="6" s="1"/>
  <c r="B58" i="6" s="1"/>
  <c r="N58" i="6" s="1"/>
  <c r="J54" i="7" l="1"/>
  <c r="L58" i="6"/>
  <c r="C58" i="6" s="1"/>
  <c r="K54" i="7" l="1"/>
  <c r="B54" i="7" s="1"/>
  <c r="L54" i="7"/>
  <c r="C54" i="7" s="1"/>
  <c r="E59" i="6"/>
  <c r="F59" i="6"/>
  <c r="H59" i="6"/>
  <c r="I59" i="6" s="1"/>
  <c r="G59" i="6"/>
  <c r="J59" i="6"/>
  <c r="L59" i="6" s="1"/>
  <c r="K59" i="6"/>
  <c r="B59" i="6" s="1"/>
  <c r="N59" i="6" s="1"/>
  <c r="C59" i="6"/>
  <c r="E55" i="7" l="1"/>
  <c r="F55" i="7"/>
  <c r="H55" i="7"/>
  <c r="J55" i="7" s="1"/>
  <c r="G55" i="7"/>
  <c r="I55" i="7"/>
  <c r="N54" i="7"/>
  <c r="D55" i="7" s="1"/>
  <c r="E60" i="6"/>
  <c r="F60" i="6"/>
  <c r="H60" i="6"/>
  <c r="I60" i="6"/>
  <c r="L55" i="7" l="1"/>
  <c r="K55" i="7"/>
  <c r="B55" i="7" s="1"/>
  <c r="C55" i="7"/>
  <c r="G60" i="6"/>
  <c r="J60" i="6" s="1"/>
  <c r="K60" i="6" s="1"/>
  <c r="F56" i="7" l="1"/>
  <c r="E56" i="7"/>
  <c r="G56" i="7"/>
  <c r="H56" i="7"/>
  <c r="I56" i="7" s="1"/>
  <c r="N55" i="7"/>
  <c r="D56" i="7" s="1"/>
  <c r="L60" i="6"/>
  <c r="J56" i="7" l="1"/>
  <c r="L56" i="7" l="1"/>
  <c r="C56" i="7" s="1"/>
  <c r="K56" i="7"/>
  <c r="B56" i="7" s="1"/>
  <c r="N56" i="7" l="1"/>
  <c r="D57" i="7" s="1"/>
  <c r="E57" i="7"/>
  <c r="F57" i="7"/>
  <c r="G57" i="7" s="1"/>
  <c r="H57" i="7" l="1"/>
  <c r="I57" i="7" l="1"/>
  <c r="J57" i="7"/>
  <c r="K57" i="7" l="1"/>
  <c r="L57" i="7"/>
  <c r="C57" i="7" s="1"/>
  <c r="B57" i="7"/>
  <c r="F58" i="7" l="1"/>
  <c r="E58" i="7"/>
  <c r="G58" i="7"/>
  <c r="H58" i="7"/>
  <c r="I58" i="7" s="1"/>
  <c r="N57" i="7"/>
  <c r="D58" i="7" s="1"/>
  <c r="J58" i="7" l="1"/>
  <c r="L58" i="7" l="1"/>
  <c r="K58" i="7"/>
  <c r="B58" i="7" s="1"/>
  <c r="C58" i="7"/>
  <c r="E59" i="7" l="1"/>
  <c r="F59" i="7"/>
  <c r="G59" i="7" s="1"/>
  <c r="N58" i="7"/>
  <c r="D59" i="7" s="1"/>
  <c r="H59" i="7" l="1"/>
  <c r="I59" i="7" l="1"/>
  <c r="J59" i="7"/>
  <c r="L59" i="7" l="1"/>
  <c r="C59" i="7" s="1"/>
  <c r="K59" i="7"/>
  <c r="B59" i="7" s="1"/>
  <c r="N59" i="7" s="1"/>
  <c r="F60" i="7" l="1"/>
  <c r="E60" i="7"/>
  <c r="H60" i="7" s="1"/>
  <c r="I60" i="7"/>
  <c r="G60" i="7" l="1"/>
  <c r="J60" i="7" s="1"/>
  <c r="K60" i="7" s="1"/>
  <c r="L60" i="7"/>
</calcChain>
</file>

<file path=xl/sharedStrings.xml><?xml version="1.0" encoding="utf-8"?>
<sst xmlns="http://schemas.openxmlformats.org/spreadsheetml/2006/main" count="135" uniqueCount="65">
  <si>
    <t>h</t>
  </si>
  <si>
    <t>x</t>
  </si>
  <si>
    <t>y</t>
  </si>
  <si>
    <t>x-y</t>
  </si>
  <si>
    <t>f</t>
  </si>
  <si>
    <t>y exact</t>
  </si>
  <si>
    <t>yP</t>
  </si>
  <si>
    <t>yc</t>
  </si>
  <si>
    <t>f(xn+1,,yp)</t>
  </si>
  <si>
    <t>Error</t>
  </si>
  <si>
    <t>k1</t>
  </si>
  <si>
    <t>k2</t>
  </si>
  <si>
    <t>k3</t>
  </si>
  <si>
    <t>k4</t>
  </si>
  <si>
    <t>y_pre</t>
  </si>
  <si>
    <t>error</t>
  </si>
  <si>
    <t>f_correct</t>
  </si>
  <si>
    <t>ycorrect</t>
  </si>
  <si>
    <t>z</t>
  </si>
  <si>
    <t>f1</t>
  </si>
  <si>
    <t>f2</t>
  </si>
  <si>
    <t>3.1z-0.3y</t>
  </si>
  <si>
    <t>k11</t>
  </si>
  <si>
    <t>k12</t>
  </si>
  <si>
    <t>k21</t>
  </si>
  <si>
    <t>k22</t>
  </si>
  <si>
    <t>k31</t>
  </si>
  <si>
    <t>k32</t>
  </si>
  <si>
    <t>k41</t>
  </si>
  <si>
    <t>k42</t>
  </si>
  <si>
    <t>yexact</t>
  </si>
  <si>
    <t>err</t>
  </si>
  <si>
    <t>erroe max min</t>
  </si>
  <si>
    <t>TOL</t>
  </si>
  <si>
    <t>y(10)</t>
  </si>
  <si>
    <t>i</t>
  </si>
  <si>
    <t>y(i-1)</t>
  </si>
  <si>
    <t>y(i)</t>
  </si>
  <si>
    <t>y(i+1)</t>
  </si>
  <si>
    <t>b</t>
  </si>
  <si>
    <t>Step 1</t>
  </si>
  <si>
    <t>Step 2</t>
  </si>
  <si>
    <t>x1</t>
  </si>
  <si>
    <t>x2</t>
  </si>
  <si>
    <t>x3</t>
  </si>
  <si>
    <t>upper limit</t>
  </si>
  <si>
    <t>lower limit</t>
  </si>
  <si>
    <t xml:space="preserve">function </t>
  </si>
  <si>
    <t>sec^2(x)</t>
  </si>
  <si>
    <t>h/2</t>
  </si>
  <si>
    <t>h/4</t>
  </si>
  <si>
    <t>h/8</t>
  </si>
  <si>
    <t>h/16</t>
  </si>
  <si>
    <t>I1</t>
  </si>
  <si>
    <t>I2</t>
  </si>
  <si>
    <t>I3</t>
  </si>
  <si>
    <t>I4</t>
  </si>
  <si>
    <t>I5</t>
  </si>
  <si>
    <t>H</t>
  </si>
  <si>
    <t>H/2</t>
  </si>
  <si>
    <t>H/4</t>
  </si>
  <si>
    <t>H/16</t>
  </si>
  <si>
    <t>H/8</t>
  </si>
  <si>
    <t>EXACT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</si>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</sst>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12" borderId="0" xfId="0" applyFill="1"/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(3)'!$G$4</c:f>
              <c:strCache>
                <c:ptCount val="1"/>
                <c:pt idx="0">
                  <c:v>y_pre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'Sheet1 (3)'!$G$5:$G$20</c:f>
              <c:numCache>
                <c:formatCode>General</c:formatCode>
                <c:ptCount val="16"/>
                <c:pt idx="0">
                  <c:v>0</c:v>
                </c:pt>
                <c:pt idx="1">
                  <c:v>0.25173333333333336</c:v>
                </c:pt>
                <c:pt idx="2">
                  <c:v>0.80406300444444456</c:v>
                </c:pt>
                <c:pt idx="3">
                  <c:v>1.4921820612077039</c:v>
                </c:pt>
                <c:pt idx="4">
                  <c:v>2.2416417097828933</c:v>
                </c:pt>
                <c:pt idx="5">
                  <c:v>3.0188109483659256</c:v>
                </c:pt>
                <c:pt idx="6">
                  <c:v>3.8084975324085009</c:v>
                </c:pt>
                <c:pt idx="7">
                  <c:v>4.6038386186400002</c:v>
                </c:pt>
                <c:pt idx="8">
                  <c:v>5.4017340319936427</c:v>
                </c:pt>
                <c:pt idx="9">
                  <c:v>6.2007833200525946</c:v>
                </c:pt>
                <c:pt idx="10">
                  <c:v>7.0003538517784252</c:v>
                </c:pt>
                <c:pt idx="11">
                  <c:v>7.800159846643373</c:v>
                </c:pt>
                <c:pt idx="12">
                  <c:v>8.600072208057032</c:v>
                </c:pt>
                <c:pt idx="13">
                  <c:v>9.4000326187862964</c:v>
                </c:pt>
                <c:pt idx="14">
                  <c:v>10.200014734993063</c:v>
                </c:pt>
                <c:pt idx="15">
                  <c:v>11.000006656287534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7-4AD4-A921-F00AF75C7D38}"/>
            </c:ext>
          </c:extLst>
        </c:ser>
        <c:ser>
          <c:idx val="1"/>
          <c:order val="1"/>
          <c:tx>
            <c:strRef>
              <c:f>'Sheet1 (3)'!$H$4</c:f>
              <c:strCache>
                <c:ptCount val="1"/>
                <c:pt idx="0">
                  <c:v>y exact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'Sheet1 (3)'!$H$5:$H$20</c:f>
              <c:numCache>
                <c:formatCode>General</c:formatCode>
                <c:ptCount val="16"/>
                <c:pt idx="0">
                  <c:v>0</c:v>
                </c:pt>
                <c:pt idx="1">
                  <c:v>0.24932896411722161</c:v>
                </c:pt>
                <c:pt idx="2">
                  <c:v>0.80189651799465556</c:v>
                </c:pt>
                <c:pt idx="3">
                  <c:v>1.4907179532894128</c:v>
                </c:pt>
                <c:pt idx="4">
                  <c:v>2.2407622039783663</c:v>
                </c:pt>
                <c:pt idx="5">
                  <c:v>3.0183156388887342</c:v>
                </c:pt>
                <c:pt idx="6">
                  <c:v>3.8082297470490198</c:v>
                </c:pt>
                <c:pt idx="7">
                  <c:v>4.6036978637164827</c:v>
                </c:pt>
                <c:pt idx="8">
                  <c:v>5.4016615572731732</c:v>
                </c:pt>
                <c:pt idx="9">
                  <c:v>6.2007465858083757</c:v>
                </c:pt>
                <c:pt idx="10">
                  <c:v>7.000335462627902</c:v>
                </c:pt>
                <c:pt idx="11">
                  <c:v>7.8001507330750943</c:v>
                </c:pt>
                <c:pt idx="12">
                  <c:v>8.6000677287364908</c:v>
                </c:pt>
                <c:pt idx="13">
                  <c:v>9.4000304324830086</c:v>
                </c:pt>
                <c:pt idx="14">
                  <c:v>10.200013674196066</c:v>
                </c:pt>
                <c:pt idx="15">
                  <c:v>11.000006144212355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7-4AD4-A921-F00AF75C7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387759"/>
        <c:axId val="1663391087"/>
      </c:lineChart>
      <c:catAx>
        <c:axId val="1663387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391087"/>
        <c:crosses val="autoZero"/>
        <c:auto val="1"/>
        <c:lblAlgn val="ctr"/>
        <c:lblOffset val="100"/>
        <c:noMultiLvlLbl val="0"/>
      </c:catAx>
      <c:valAx>
        <c:axId val="166339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38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ode!$D$4</c:f>
              <c:strCache>
                <c:ptCount val="1"/>
                <c:pt idx="0">
                  <c:v>y 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ode!$D$5:$D$20</c:f>
              <c:numCache>
                <c:formatCode>General</c:formatCode>
                <c:ptCount val="16"/>
                <c:pt idx="0">
                  <c:v>0</c:v>
                </c:pt>
                <c:pt idx="1">
                  <c:v>0.24932896411722161</c:v>
                </c:pt>
                <c:pt idx="2">
                  <c:v>0.80189651799465556</c:v>
                </c:pt>
                <c:pt idx="3">
                  <c:v>1.4907179532894128</c:v>
                </c:pt>
                <c:pt idx="4">
                  <c:v>2.2407622039783663</c:v>
                </c:pt>
                <c:pt idx="5">
                  <c:v>3.0183156388887342</c:v>
                </c:pt>
                <c:pt idx="6">
                  <c:v>3.8082297470490198</c:v>
                </c:pt>
                <c:pt idx="7">
                  <c:v>4.6036978637164827</c:v>
                </c:pt>
                <c:pt idx="8">
                  <c:v>5.4016615572731732</c:v>
                </c:pt>
                <c:pt idx="9">
                  <c:v>6.2007465858083757</c:v>
                </c:pt>
                <c:pt idx="10">
                  <c:v>7.000335462627902</c:v>
                </c:pt>
                <c:pt idx="11">
                  <c:v>7.8001507330750943</c:v>
                </c:pt>
                <c:pt idx="12">
                  <c:v>8.6000677287364908</c:v>
                </c:pt>
                <c:pt idx="13">
                  <c:v>9.4000304324830086</c:v>
                </c:pt>
                <c:pt idx="14">
                  <c:v>10.200013674196066</c:v>
                </c:pt>
                <c:pt idx="15">
                  <c:v>11.000006144212355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9-400D-B792-66F7FE46A16E}"/>
            </c:ext>
          </c:extLst>
        </c:ser>
        <c:ser>
          <c:idx val="1"/>
          <c:order val="1"/>
          <c:tx>
            <c:strRef>
              <c:f>ode!$F$4</c:f>
              <c:strCache>
                <c:ptCount val="1"/>
                <c:pt idx="0">
                  <c:v>yc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ode!$F$5:$F$20</c:f>
              <c:numCache>
                <c:formatCode>General</c:formatCode>
                <c:ptCount val="16"/>
                <c:pt idx="0">
                  <c:v>0</c:v>
                </c:pt>
                <c:pt idx="1">
                  <c:v>0.32000000000000006</c:v>
                </c:pt>
                <c:pt idx="2">
                  <c:v>1.0624000000000002</c:v>
                </c:pt>
                <c:pt idx="3">
                  <c:v>1.6634880000000001</c:v>
                </c:pt>
                <c:pt idx="4">
                  <c:v>2.4165785600000005</c:v>
                </c:pt>
                <c:pt idx="5">
                  <c:v>3.1313846272000001</c:v>
                </c:pt>
                <c:pt idx="6">
                  <c:v>3.902397579264</c:v>
                </c:pt>
                <c:pt idx="7">
                  <c:v>4.6648415603916797</c:v>
                </c:pt>
                <c:pt idx="8">
                  <c:v>5.4487400189526012</c:v>
                </c:pt>
                <c:pt idx="9">
                  <c:v>6.2317854264309842</c:v>
                </c:pt>
                <c:pt idx="10">
                  <c:v>7.0233102587527583</c:v>
                </c:pt>
                <c:pt idx="11">
                  <c:v>7.8155114016227234</c:v>
                </c:pt>
                <c:pt idx="12">
                  <c:v>8.6111854716958298</c:v>
                </c:pt>
                <c:pt idx="13">
                  <c:v>9.4075468172525909</c:v>
                </c:pt>
                <c:pt idx="14">
                  <c:v>10.205379806748644</c:v>
                </c:pt>
                <c:pt idx="15">
                  <c:v>11.003664303710874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9-400D-B792-66F7FE46A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381935"/>
        <c:axId val="1663393167"/>
      </c:lineChart>
      <c:catAx>
        <c:axId val="1663381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393167"/>
        <c:crosses val="autoZero"/>
        <c:auto val="1"/>
        <c:lblAlgn val="ctr"/>
        <c:lblOffset val="100"/>
        <c:noMultiLvlLbl val="0"/>
      </c:catAx>
      <c:valAx>
        <c:axId val="166339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38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538276465441816E-2"/>
          <c:y val="0.30076443569553807"/>
          <c:w val="0.90175240594925632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'Linear ODE'!$C$4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'Linear ODE'!$C$5:$C$20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0.64000000000000012</c:v>
                </c:pt>
                <c:pt idx="3">
                  <c:v>1.4080000000000001</c:v>
                </c:pt>
                <c:pt idx="4">
                  <c:v>2.2016000000000004</c:v>
                </c:pt>
                <c:pt idx="5">
                  <c:v>3.0003200000000003</c:v>
                </c:pt>
                <c:pt idx="6">
                  <c:v>3.8000639999999999</c:v>
                </c:pt>
                <c:pt idx="7">
                  <c:v>4.6000128</c:v>
                </c:pt>
                <c:pt idx="8">
                  <c:v>5.4000025599999999</c:v>
                </c:pt>
                <c:pt idx="9">
                  <c:v>6.2000005119999999</c:v>
                </c:pt>
                <c:pt idx="10">
                  <c:v>7.0000001023999996</c:v>
                </c:pt>
                <c:pt idx="11">
                  <c:v>7.8000000204799989</c:v>
                </c:pt>
                <c:pt idx="12">
                  <c:v>8.6000000040959996</c:v>
                </c:pt>
                <c:pt idx="13">
                  <c:v>9.4000000008191993</c:v>
                </c:pt>
                <c:pt idx="14">
                  <c:v>10.20000000016384</c:v>
                </c:pt>
                <c:pt idx="15">
                  <c:v>11.000000000032768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34-413C-8939-7C6AED6D6C26}"/>
            </c:ext>
          </c:extLst>
        </c:ser>
        <c:ser>
          <c:idx val="1"/>
          <c:order val="1"/>
          <c:tx>
            <c:strRef>
              <c:f>'Linear ODE'!$D$4</c:f>
              <c:strCache>
                <c:ptCount val="1"/>
                <c:pt idx="0">
                  <c:v>y exact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'Linear ODE'!$D$5:$D$20</c:f>
              <c:numCache>
                <c:formatCode>General</c:formatCode>
                <c:ptCount val="16"/>
                <c:pt idx="0">
                  <c:v>0</c:v>
                </c:pt>
                <c:pt idx="1">
                  <c:v>0.24932896411722161</c:v>
                </c:pt>
                <c:pt idx="2">
                  <c:v>0.80189651799465556</c:v>
                </c:pt>
                <c:pt idx="3">
                  <c:v>1.4907179532894128</c:v>
                </c:pt>
                <c:pt idx="4">
                  <c:v>2.2407622039783663</c:v>
                </c:pt>
                <c:pt idx="5">
                  <c:v>3.0183156388887342</c:v>
                </c:pt>
                <c:pt idx="6">
                  <c:v>3.8082297470490198</c:v>
                </c:pt>
                <c:pt idx="7">
                  <c:v>4.6036978637164827</c:v>
                </c:pt>
                <c:pt idx="8">
                  <c:v>5.4016615572731732</c:v>
                </c:pt>
                <c:pt idx="9">
                  <c:v>6.2007465858083757</c:v>
                </c:pt>
                <c:pt idx="10">
                  <c:v>7.000335462627902</c:v>
                </c:pt>
                <c:pt idx="11">
                  <c:v>7.8001507330750943</c:v>
                </c:pt>
                <c:pt idx="12">
                  <c:v>8.6000677287364908</c:v>
                </c:pt>
                <c:pt idx="13">
                  <c:v>9.4000304324830086</c:v>
                </c:pt>
                <c:pt idx="14">
                  <c:v>10.200013674196066</c:v>
                </c:pt>
                <c:pt idx="15">
                  <c:v>11.000006144212355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34-413C-8939-7C6AED6D6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91093247"/>
        <c:axId val="1591094079"/>
      </c:lineChart>
      <c:catAx>
        <c:axId val="1591093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094079"/>
        <c:crosses val="autoZero"/>
        <c:auto val="1"/>
        <c:lblAlgn val="ctr"/>
        <c:lblOffset val="100"/>
        <c:noMultiLvlLbl val="0"/>
      </c:catAx>
      <c:valAx>
        <c:axId val="159109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09324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465124</xdr:colOff>
      <xdr:row>13</xdr:row>
      <xdr:rowOff>122137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13124" cy="249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411480</xdr:colOff>
      <xdr:row>5</xdr:row>
      <xdr:rowOff>57150</xdr:rowOff>
    </xdr:from>
    <xdr:to>
      <xdr:col>22</xdr:col>
      <xdr:colOff>106680</xdr:colOff>
      <xdr:row>20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3</xdr:row>
      <xdr:rowOff>156210</xdr:rowOff>
    </xdr:from>
    <xdr:to>
      <xdr:col>18</xdr:col>
      <xdr:colOff>15240</xdr:colOff>
      <xdr:row>18</xdr:row>
      <xdr:rowOff>156210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198120</xdr:colOff>
      <xdr:row>3</xdr:row>
      <xdr:rowOff>41910</xdr:rowOff>
    </xdr:from>
    <xdr:to>
      <xdr:col>18</xdr:col>
      <xdr:colOff>502920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E14"/>
  <sheetViews>
    <sheetView tabSelected="1" workbookViewId="0">
      <selection activeCell="F16" sqref="F16"/>
    </sheetView>
  </sheetViews>
  <sheetFormatPr defaultRowHeight="14.4" x14ac:dyDescent="0.3"/>
  <sheetData>
    <row r="2" spans="1:5" x14ac:dyDescent="0.3">
      <c r="A2" t="s">
        <v>1</v>
      </c>
      <c r="B2" t="s">
        <v>64</v>
      </c>
      <c r="D2" t="s">
        <v>1</v>
      </c>
      <c r="E2" t="s">
        <v>2</v>
      </c>
    </row>
    <row r="3" spans="1:5" x14ac:dyDescent="0.3">
      <c r="A3">
        <v>0.261799</v>
      </c>
      <c r="B3">
        <v>0.25881900000000002</v>
      </c>
      <c r="D3">
        <v>1</v>
      </c>
      <c r="E3">
        <f>CubicSplineInterpolation($A$3:$A$14,$B$3:$B$14,D3)</f>
        <v>0.84144541239206039</v>
      </c>
    </row>
    <row r="4" spans="1:5" x14ac:dyDescent="0.3">
      <c r="A4">
        <v>0.52359900000000004</v>
      </c>
      <c r="B4">
        <v>0.5</v>
      </c>
      <c r="D4">
        <v>1.5</v>
      </c>
      <c r="E4">
        <f t="shared" ref="E4:E7" si="0">CubicSplineInterpolation($A$3:$A$14,$B$3:$B$14,D4)</f>
        <v>0.99748493864143051</v>
      </c>
    </row>
    <row r="5" spans="1:5" x14ac:dyDescent="0.3">
      <c r="A5">
        <v>0.78539800000000004</v>
      </c>
      <c r="B5">
        <v>0.70710700000000004</v>
      </c>
      <c r="D5">
        <v>2</v>
      </c>
      <c r="E5">
        <f t="shared" si="0"/>
        <v>0.90928698504641081</v>
      </c>
    </row>
    <row r="6" spans="1:5" x14ac:dyDescent="0.3">
      <c r="A6">
        <v>1.0471980000000001</v>
      </c>
      <c r="B6">
        <v>0.86602500000000004</v>
      </c>
      <c r="D6">
        <v>2.5</v>
      </c>
      <c r="E6">
        <f t="shared" si="0"/>
        <v>0.59846475196777116</v>
      </c>
    </row>
    <row r="7" spans="1:5" x14ac:dyDescent="0.3">
      <c r="A7">
        <v>1.308997</v>
      </c>
      <c r="B7">
        <v>0.96592599999999995</v>
      </c>
      <c r="D7">
        <v>3</v>
      </c>
      <c r="E7">
        <f t="shared" si="0"/>
        <v>0.14111833108084315</v>
      </c>
    </row>
    <row r="8" spans="1:5" x14ac:dyDescent="0.3">
      <c r="A8">
        <v>1.5707960000000001</v>
      </c>
      <c r="B8">
        <v>1</v>
      </c>
    </row>
    <row r="9" spans="1:5" x14ac:dyDescent="0.3">
      <c r="A9">
        <v>1.8325959999999999</v>
      </c>
      <c r="B9">
        <v>0.96592599999999995</v>
      </c>
    </row>
    <row r="10" spans="1:5" x14ac:dyDescent="0.3">
      <c r="A10">
        <v>2.094395</v>
      </c>
      <c r="B10">
        <v>0.86602500000000004</v>
      </c>
    </row>
    <row r="11" spans="1:5" x14ac:dyDescent="0.3">
      <c r="A11">
        <v>2.3561939999999999</v>
      </c>
      <c r="B11">
        <v>0.70710700000000004</v>
      </c>
    </row>
    <row r="12" spans="1:5" x14ac:dyDescent="0.3">
      <c r="A12">
        <v>2.6179939999999999</v>
      </c>
      <c r="B12">
        <v>0.5</v>
      </c>
    </row>
    <row r="13" spans="1:5" x14ac:dyDescent="0.3">
      <c r="A13">
        <v>2.8797929999999998</v>
      </c>
      <c r="B13">
        <v>0.25881900000000002</v>
      </c>
    </row>
    <row r="14" spans="1:5" x14ac:dyDescent="0.3">
      <c r="A14">
        <v>3.1415929999999999</v>
      </c>
      <c r="B14" s="1">
        <v>-3.2000000000000002E-16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5:F32"/>
  <sheetViews>
    <sheetView topLeftCell="A25" workbookViewId="0">
      <selection activeCell="F34" sqref="F34"/>
    </sheetView>
  </sheetViews>
  <sheetFormatPr defaultRowHeight="14.4" x14ac:dyDescent="0.3"/>
  <sheetData>
    <row r="15" spans="2:5" x14ac:dyDescent="0.3">
      <c r="B15" s="5"/>
      <c r="C15" s="5"/>
      <c r="D15" s="5"/>
      <c r="E15" s="6" t="s">
        <v>39</v>
      </c>
    </row>
    <row r="16" spans="2:5" x14ac:dyDescent="0.3">
      <c r="B16" s="5">
        <v>3</v>
      </c>
      <c r="C16" s="5">
        <v>-1</v>
      </c>
      <c r="D16" s="5">
        <v>2</v>
      </c>
      <c r="E16" s="6">
        <v>12</v>
      </c>
    </row>
    <row r="17" spans="2:6" x14ac:dyDescent="0.3">
      <c r="B17" s="5">
        <v>1</v>
      </c>
      <c r="C17" s="5">
        <v>2</v>
      </c>
      <c r="D17" s="5">
        <v>3</v>
      </c>
      <c r="E17" s="6">
        <v>11</v>
      </c>
    </row>
    <row r="18" spans="2:6" x14ac:dyDescent="0.3">
      <c r="B18" s="5">
        <v>2</v>
      </c>
      <c r="C18" s="5">
        <v>-2</v>
      </c>
      <c r="D18" s="5">
        <v>-1</v>
      </c>
      <c r="E18" s="6">
        <v>2</v>
      </c>
    </row>
    <row r="20" spans="2:6" x14ac:dyDescent="0.3">
      <c r="B20" t="s">
        <v>40</v>
      </c>
    </row>
    <row r="21" spans="2:6" x14ac:dyDescent="0.3">
      <c r="B21" s="4">
        <f>B16</f>
        <v>3</v>
      </c>
      <c r="C21" s="4">
        <f>C16</f>
        <v>-1</v>
      </c>
      <c r="D21" s="4">
        <f>D16</f>
        <v>2</v>
      </c>
      <c r="E21" s="4">
        <f>E16</f>
        <v>12</v>
      </c>
    </row>
    <row r="22" spans="2:6" x14ac:dyDescent="0.3">
      <c r="B22" s="4">
        <f>(B16/$B$16)*B17-B17</f>
        <v>0</v>
      </c>
      <c r="C22" s="4">
        <f>(C16/$B$16)*C17-C17</f>
        <v>-2.6666666666666665</v>
      </c>
      <c r="D22" s="4">
        <f>(D16/$B$16)*D17-D17</f>
        <v>-1</v>
      </c>
      <c r="E22" s="4">
        <f>(E16/$B$16)*E17-E17</f>
        <v>33</v>
      </c>
    </row>
    <row r="23" spans="2:6" x14ac:dyDescent="0.3">
      <c r="B23" s="4">
        <f>(B16/$B$16)*B18-B18</f>
        <v>0</v>
      </c>
      <c r="C23" s="4">
        <f t="shared" ref="C23:E23" si="0">(C16/$B$16)*C18-C18</f>
        <v>2.6666666666666665</v>
      </c>
      <c r="D23" s="4">
        <f t="shared" si="0"/>
        <v>0.33333333333333337</v>
      </c>
      <c r="E23" s="4">
        <f t="shared" si="0"/>
        <v>6</v>
      </c>
      <c r="F23" s="4"/>
    </row>
    <row r="25" spans="2:6" x14ac:dyDescent="0.3">
      <c r="B25" t="s">
        <v>41</v>
      </c>
    </row>
    <row r="26" spans="2:6" x14ac:dyDescent="0.3">
      <c r="B26" s="4">
        <f t="shared" ref="B26:E27" si="1">B21</f>
        <v>3</v>
      </c>
      <c r="C26" s="4">
        <f t="shared" si="1"/>
        <v>-1</v>
      </c>
      <c r="D26" s="4">
        <f t="shared" si="1"/>
        <v>2</v>
      </c>
      <c r="E26" s="4">
        <f t="shared" si="1"/>
        <v>12</v>
      </c>
    </row>
    <row r="27" spans="2:6" x14ac:dyDescent="0.3">
      <c r="B27" s="4">
        <f t="shared" si="1"/>
        <v>0</v>
      </c>
      <c r="C27" s="4">
        <f t="shared" si="1"/>
        <v>-2.6666666666666665</v>
      </c>
      <c r="D27" s="4">
        <f t="shared" si="1"/>
        <v>-1</v>
      </c>
      <c r="E27" s="4">
        <f t="shared" si="1"/>
        <v>33</v>
      </c>
    </row>
    <row r="28" spans="2:6" x14ac:dyDescent="0.3">
      <c r="B28" s="4">
        <f>(B22/$C$22)*B23-B23</f>
        <v>0</v>
      </c>
      <c r="C28" s="4">
        <f>-(C22/$C$22)*C23+C23</f>
        <v>0</v>
      </c>
      <c r="D28" s="4">
        <f>(D22/$C$22)*D3-D23</f>
        <v>-0.33333333333333337</v>
      </c>
      <c r="E28" s="4">
        <f>(E22/$C$22)*E23-E23</f>
        <v>-80.25</v>
      </c>
    </row>
    <row r="30" spans="2:6" x14ac:dyDescent="0.3">
      <c r="C30" t="s">
        <v>42</v>
      </c>
      <c r="D30">
        <f>(E26-(C26*D31+D26*D32))/B26</f>
        <v>-190.71875</v>
      </c>
    </row>
    <row r="31" spans="2:6" x14ac:dyDescent="0.3">
      <c r="C31" t="s">
        <v>43</v>
      </c>
      <c r="D31">
        <f>(E27-(D27*D32))/C27</f>
        <v>-102.65625</v>
      </c>
    </row>
    <row r="32" spans="2:6" x14ac:dyDescent="0.3">
      <c r="C32" t="s">
        <v>44</v>
      </c>
      <c r="D32">
        <f>E28/D28</f>
        <v>240.74999999999997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10"/>
  <sheetViews>
    <sheetView workbookViewId="0">
      <selection activeCell="G7" sqref="G7:I10"/>
    </sheetView>
  </sheetViews>
  <sheetFormatPr defaultRowHeight="14.4" x14ac:dyDescent="0.3"/>
  <cols>
    <col min="11" max="11" width="5.109375" customWidth="1"/>
    <col min="12" max="12" width="5.88671875" customWidth="1"/>
    <col min="13" max="13" width="4.6640625" customWidth="1"/>
    <col min="14" max="14" width="4.77734375" customWidth="1"/>
  </cols>
  <sheetData>
    <row r="2" spans="1:9" x14ac:dyDescent="0.3">
      <c r="A2" t="s">
        <v>0</v>
      </c>
      <c r="B2">
        <v>2</v>
      </c>
    </row>
    <row r="4" spans="1:9" x14ac:dyDescent="0.3">
      <c r="A4" t="s">
        <v>1</v>
      </c>
      <c r="B4" t="s">
        <v>2</v>
      </c>
      <c r="D4" t="s">
        <v>35</v>
      </c>
      <c r="E4" t="s">
        <v>1</v>
      </c>
    </row>
    <row r="5" spans="1:9" x14ac:dyDescent="0.3">
      <c r="A5">
        <v>0</v>
      </c>
      <c r="B5">
        <v>1</v>
      </c>
      <c r="D5">
        <v>0</v>
      </c>
      <c r="E5">
        <v>0</v>
      </c>
      <c r="G5" t="s">
        <v>38</v>
      </c>
      <c r="H5" t="s">
        <v>37</v>
      </c>
      <c r="I5" t="s">
        <v>36</v>
      </c>
    </row>
    <row r="6" spans="1:9" x14ac:dyDescent="0.3">
      <c r="A6">
        <v>10</v>
      </c>
      <c r="B6">
        <v>0</v>
      </c>
      <c r="D6">
        <v>1</v>
      </c>
      <c r="E6">
        <f>E5+$B$2</f>
        <v>2</v>
      </c>
    </row>
    <row r="7" spans="1:9" x14ac:dyDescent="0.3">
      <c r="D7">
        <v>2</v>
      </c>
      <c r="E7">
        <f t="shared" ref="E7:E10" si="0">E6+$B$2</f>
        <v>4</v>
      </c>
      <c r="G7" s="3">
        <v>1</v>
      </c>
      <c r="H7" s="3">
        <f>-2-POWER(0.01*$B$2,2)</f>
        <v>-2.0004</v>
      </c>
      <c r="I7" s="2">
        <v>0</v>
      </c>
    </row>
    <row r="8" spans="1:9" x14ac:dyDescent="0.3">
      <c r="D8">
        <v>3</v>
      </c>
      <c r="E8">
        <f t="shared" si="0"/>
        <v>6</v>
      </c>
      <c r="G8">
        <v>1</v>
      </c>
      <c r="H8">
        <f t="shared" ref="H8:H10" si="1">-2-POWER(0.01*$B$2,2)</f>
        <v>-2.0004</v>
      </c>
      <c r="I8" s="3">
        <v>1</v>
      </c>
    </row>
    <row r="9" spans="1:9" x14ac:dyDescent="0.3">
      <c r="D9">
        <v>4</v>
      </c>
      <c r="E9">
        <f t="shared" si="0"/>
        <v>8</v>
      </c>
      <c r="G9">
        <v>1</v>
      </c>
      <c r="H9">
        <f t="shared" si="1"/>
        <v>-2.0004</v>
      </c>
      <c r="I9">
        <v>1</v>
      </c>
    </row>
    <row r="10" spans="1:9" x14ac:dyDescent="0.3">
      <c r="D10">
        <v>5</v>
      </c>
      <c r="E10">
        <f t="shared" si="0"/>
        <v>10</v>
      </c>
      <c r="G10" s="2">
        <v>0</v>
      </c>
      <c r="H10">
        <f t="shared" si="1"/>
        <v>-2.0004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Q29"/>
  <sheetViews>
    <sheetView topLeftCell="B1" workbookViewId="0">
      <selection activeCell="R18" sqref="R18"/>
    </sheetView>
  </sheetViews>
  <sheetFormatPr defaultRowHeight="14.4" x14ac:dyDescent="0.3"/>
  <sheetData>
    <row r="2" spans="1:17" x14ac:dyDescent="0.3">
      <c r="A2" t="s">
        <v>0</v>
      </c>
      <c r="B2">
        <f>D6</f>
        <v>0.5</v>
      </c>
    </row>
    <row r="3" spans="1:17" x14ac:dyDescent="0.3">
      <c r="B3" t="s">
        <v>19</v>
      </c>
      <c r="C3" t="s">
        <v>20</v>
      </c>
    </row>
    <row r="5" spans="1:17" x14ac:dyDescent="0.3">
      <c r="A5" t="s">
        <v>1</v>
      </c>
      <c r="B5" t="s">
        <v>2</v>
      </c>
      <c r="C5" t="s">
        <v>18</v>
      </c>
      <c r="D5" t="s">
        <v>0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Q5" t="s">
        <v>33</v>
      </c>
    </row>
    <row r="6" spans="1:17" x14ac:dyDescent="0.3">
      <c r="A6">
        <v>0</v>
      </c>
      <c r="B6">
        <v>1</v>
      </c>
      <c r="C6">
        <f>-3.1</f>
        <v>-3.1</v>
      </c>
      <c r="D6">
        <v>0.5</v>
      </c>
      <c r="E6">
        <f t="shared" ref="E6:E26" si="0">C6</f>
        <v>-3.1</v>
      </c>
      <c r="F6">
        <f>-0.01*B6</f>
        <v>-0.01</v>
      </c>
      <c r="G6">
        <f t="shared" ref="G6:G26" si="1">C6+D6*0.5*F6</f>
        <v>-3.1025</v>
      </c>
      <c r="H6">
        <f>0.01*(B6+D6*0.5*E6)</f>
        <v>2.2499999999999998E-3</v>
      </c>
      <c r="I6">
        <f t="shared" ref="I6:I26" si="2">C6+D6*0.5*H6</f>
        <v>-3.0994375000000001</v>
      </c>
      <c r="J6">
        <f>0.01*(B6+D6*0.5*G6)</f>
        <v>2.2437500000000001E-3</v>
      </c>
      <c r="K6">
        <f t="shared" ref="K6:K26" si="3">C6+D6*J6</f>
        <v>-3.0988781250000001</v>
      </c>
      <c r="L6">
        <f>0.01*(B6+D6*I6)</f>
        <v>-5.4971875000000003E-3</v>
      </c>
      <c r="M6">
        <f>EXP(-0.1*A6)+EXP(-3*A6)</f>
        <v>2</v>
      </c>
      <c r="N6">
        <f>(M6-B6)/M6</f>
        <v>0.5</v>
      </c>
      <c r="O6" s="1">
        <v>1E-3</v>
      </c>
      <c r="P6" s="1">
        <v>4.1699999999999999E-6</v>
      </c>
      <c r="Q6" s="1">
        <v>1E-4</v>
      </c>
    </row>
    <row r="7" spans="1:17" x14ac:dyDescent="0.3">
      <c r="A7">
        <f>A6+$B$2</f>
        <v>0.5</v>
      </c>
      <c r="B7">
        <f t="shared" ref="B7:B26" si="4">B6+(D6/6)*(E6+2*G6+2*I6+K6)</f>
        <v>-0.55022942708333322</v>
      </c>
      <c r="C7">
        <f t="shared" ref="C7:C26" si="5">C6+(D6/6)*(F6+2*H6+2*J6+L6)</f>
        <v>-3.1005424739583334</v>
      </c>
      <c r="D7">
        <f>IF(N6&lt;$P$6,D6*2,IF(N6&gt;$O$6,D6/2))</f>
        <v>0.25</v>
      </c>
      <c r="E7">
        <f t="shared" si="0"/>
        <v>-3.1005424739583334</v>
      </c>
      <c r="F7">
        <f t="shared" ref="F7:F26" si="6">-3.1*C7-0.3*B7</f>
        <v>9.7767504973958328</v>
      </c>
      <c r="G7">
        <f t="shared" si="1"/>
        <v>-1.8784486617838543</v>
      </c>
      <c r="H7">
        <f t="shared" ref="H7:H26" si="7">-3.1*(C7+D7*0.5*F7)-0.3*(B7+D7*0.5*E7)</f>
        <v>6.1045300224283858</v>
      </c>
      <c r="I7">
        <f t="shared" si="2"/>
        <v>-2.3374762211547853</v>
      </c>
      <c r="J7">
        <f t="shared" ref="J7:J26" si="8">-3.1*(C7+D7*0.5*H7)-0.3*(B7+D7*0.5*G7)</f>
        <v>7.4816869385217295</v>
      </c>
      <c r="K7">
        <f t="shared" si="3"/>
        <v>-1.230120739327901</v>
      </c>
      <c r="L7">
        <f t="shared" ref="L7:L26" si="9">-3.1*(C7+D7*J7)-0.3*(B7+D7*I7)</f>
        <v>4.1537538366281019</v>
      </c>
      <c r="M7">
        <f>EXP(-0.1*A7)+EXP(-3*A7)</f>
        <v>1.1743595846491439</v>
      </c>
      <c r="N7">
        <f t="shared" ref="N7:N26" si="10">(M7-B7)/M7</f>
        <v>1.4685357315389236</v>
      </c>
    </row>
    <row r="8" spans="1:17" x14ac:dyDescent="0.3">
      <c r="A8">
        <f t="shared" ref="A8:A26" si="11">A7+$B$2</f>
        <v>1</v>
      </c>
      <c r="B8">
        <f t="shared" si="4"/>
        <v>-1.0820008012151463</v>
      </c>
      <c r="C8">
        <f t="shared" si="5"/>
        <v>-1.3879200466281603</v>
      </c>
      <c r="D8">
        <f t="shared" ref="D8:D26" si="12">IF(N7&lt;$P$6,D7*2,IF(N7&gt;$O$6,D7/2))</f>
        <v>0.125</v>
      </c>
      <c r="E8">
        <f t="shared" si="0"/>
        <v>-1.3879200466281603</v>
      </c>
      <c r="F8">
        <f t="shared" si="6"/>
        <v>4.6271523849118408</v>
      </c>
      <c r="G8">
        <f t="shared" si="1"/>
        <v>-1.0987230225711702</v>
      </c>
      <c r="H8">
        <f t="shared" si="7"/>
        <v>3.7566651112094496</v>
      </c>
      <c r="I8">
        <f t="shared" si="2"/>
        <v>-1.1531284771775696</v>
      </c>
      <c r="J8">
        <f t="shared" si="8"/>
        <v>3.9198995762882194</v>
      </c>
      <c r="K8">
        <f t="shared" si="3"/>
        <v>-0.89793259959213279</v>
      </c>
      <c r="L8">
        <f t="shared" si="9"/>
        <v>3.1514336169943147</v>
      </c>
      <c r="M8">
        <f t="shared" ref="M8:M26" si="13">EXP(-0.1*A8)+EXP(-3*A8)</f>
        <v>0.95462448640382347</v>
      </c>
      <c r="N8">
        <f t="shared" si="10"/>
        <v>2.1334308061708782</v>
      </c>
    </row>
    <row r="9" spans="1:17" x14ac:dyDescent="0.3">
      <c r="A9">
        <f t="shared" si="11"/>
        <v>1.5</v>
      </c>
      <c r="B9">
        <f t="shared" si="4"/>
        <v>-1.2234498771675999</v>
      </c>
      <c r="C9">
        <f t="shared" si="5"/>
        <v>-0.9060093096093792</v>
      </c>
      <c r="D9">
        <f t="shared" si="12"/>
        <v>6.25E-2</v>
      </c>
      <c r="E9">
        <f t="shared" si="0"/>
        <v>-0.9060093096093792</v>
      </c>
      <c r="F9">
        <f t="shared" si="6"/>
        <v>3.1756638229393555</v>
      </c>
      <c r="G9">
        <f t="shared" si="1"/>
        <v>-0.80676981514252433</v>
      </c>
      <c r="H9">
        <f t="shared" si="7"/>
        <v>2.8765152273696937</v>
      </c>
      <c r="I9">
        <f t="shared" si="2"/>
        <v>-0.81611820875407626</v>
      </c>
      <c r="J9">
        <f t="shared" si="8"/>
        <v>2.9045648773048778</v>
      </c>
      <c r="K9">
        <f t="shared" si="3"/>
        <v>-0.72447400477782431</v>
      </c>
      <c r="L9">
        <f t="shared" si="9"/>
        <v>2.6282065943756745</v>
      </c>
      <c r="M9">
        <f t="shared" si="13"/>
        <v>0.87181697296330007</v>
      </c>
      <c r="N9">
        <f t="shared" si="10"/>
        <v>2.4033334003685454</v>
      </c>
    </row>
    <row r="10" spans="1:17" x14ac:dyDescent="0.3">
      <c r="A10">
        <f t="shared" si="11"/>
        <v>2</v>
      </c>
      <c r="B10">
        <f t="shared" si="4"/>
        <v>-1.2742442455236458</v>
      </c>
      <c r="C10">
        <f t="shared" si="5"/>
        <v>-0.72511315724829406</v>
      </c>
      <c r="D10">
        <f t="shared" si="12"/>
        <v>3.125E-2</v>
      </c>
      <c r="E10">
        <f t="shared" si="0"/>
        <v>-0.72511315724829406</v>
      </c>
      <c r="F10">
        <f t="shared" si="6"/>
        <v>2.6301240611268053</v>
      </c>
      <c r="G10">
        <f t="shared" si="1"/>
        <v>-0.6840174687931877</v>
      </c>
      <c r="H10">
        <f t="shared" si="7"/>
        <v>2.5061263948405772</v>
      </c>
      <c r="I10">
        <f t="shared" si="2"/>
        <v>-0.68595493232891003</v>
      </c>
      <c r="J10">
        <f t="shared" si="8"/>
        <v>2.511939895761683</v>
      </c>
      <c r="K10">
        <f t="shared" si="3"/>
        <v>-0.64661503550574151</v>
      </c>
      <c r="L10">
        <f t="shared" si="9"/>
        <v>2.3932107112154757</v>
      </c>
      <c r="M10">
        <f t="shared" si="13"/>
        <v>0.8212095052546482</v>
      </c>
      <c r="N10">
        <f t="shared" si="10"/>
        <v>2.551667677212913</v>
      </c>
    </row>
    <row r="11" spans="1:17" x14ac:dyDescent="0.3">
      <c r="A11">
        <f t="shared" si="11"/>
        <v>2.5</v>
      </c>
      <c r="B11">
        <f t="shared" si="4"/>
        <v>-1.2956592090392616</v>
      </c>
      <c r="C11">
        <f t="shared" si="5"/>
        <v>-0.64667843144857118</v>
      </c>
      <c r="D11">
        <f t="shared" si="12"/>
        <v>1.5625E-2</v>
      </c>
      <c r="E11">
        <f t="shared" si="0"/>
        <v>-0.64667843144857118</v>
      </c>
      <c r="F11">
        <f t="shared" si="6"/>
        <v>2.3934009002023489</v>
      </c>
      <c r="G11">
        <f t="shared" si="1"/>
        <v>-0.62797998691574031</v>
      </c>
      <c r="H11">
        <f t="shared" si="7"/>
        <v>2.3369513747242809</v>
      </c>
      <c r="I11">
        <f t="shared" si="2"/>
        <v>-0.62842099883353775</v>
      </c>
      <c r="J11">
        <f t="shared" si="8"/>
        <v>2.3382746871900792</v>
      </c>
      <c r="K11">
        <f t="shared" si="3"/>
        <v>-0.61014288946122619</v>
      </c>
      <c r="L11">
        <f t="shared" si="9"/>
        <v>2.283086443473612</v>
      </c>
      <c r="M11">
        <f t="shared" si="13"/>
        <v>0.77935386744155266</v>
      </c>
      <c r="N11">
        <f t="shared" si="10"/>
        <v>2.6624787059729695</v>
      </c>
    </row>
    <row r="12" spans="1:17" x14ac:dyDescent="0.3">
      <c r="A12">
        <f t="shared" si="11"/>
        <v>3</v>
      </c>
      <c r="B12">
        <f t="shared" si="4"/>
        <v>-1.3054759363632416</v>
      </c>
      <c r="C12">
        <f t="shared" si="5"/>
        <v>-0.61014994325194438</v>
      </c>
      <c r="D12">
        <f t="shared" si="12"/>
        <v>7.8125E-3</v>
      </c>
      <c r="E12">
        <f t="shared" si="0"/>
        <v>-0.61014994325194438</v>
      </c>
      <c r="F12">
        <f t="shared" si="6"/>
        <v>2.2831076049900001</v>
      </c>
      <c r="G12">
        <f t="shared" si="1"/>
        <v>-0.60123155416995222</v>
      </c>
      <c r="H12">
        <f t="shared" si="7"/>
        <v>2.2561756183005728</v>
      </c>
      <c r="I12">
        <f t="shared" si="2"/>
        <v>-0.60133675724295776</v>
      </c>
      <c r="J12">
        <f t="shared" si="8"/>
        <v>2.2564912965896844</v>
      </c>
      <c r="K12">
        <f t="shared" si="3"/>
        <v>-0.59252110499733746</v>
      </c>
      <c r="L12">
        <f t="shared" si="9"/>
        <v>2.2298675894255067</v>
      </c>
      <c r="M12">
        <f t="shared" si="13"/>
        <v>0.74094163048580453</v>
      </c>
      <c r="N12">
        <f t="shared" si="10"/>
        <v>2.7619146807924602</v>
      </c>
    </row>
    <row r="13" spans="1:17" x14ac:dyDescent="0.3">
      <c r="A13">
        <f t="shared" si="11"/>
        <v>3.5</v>
      </c>
      <c r="B13">
        <f t="shared" si="4"/>
        <v>-1.3101736026016206</v>
      </c>
      <c r="C13">
        <f t="shared" si="5"/>
        <v>-0.59252193671002251</v>
      </c>
      <c r="D13">
        <f t="shared" si="12"/>
        <v>3.90625E-3</v>
      </c>
      <c r="E13">
        <f t="shared" si="0"/>
        <v>-0.59252193671002251</v>
      </c>
      <c r="F13">
        <f t="shared" si="6"/>
        <v>2.229870084581556</v>
      </c>
      <c r="G13">
        <f t="shared" si="1"/>
        <v>-0.5881667217010742</v>
      </c>
      <c r="H13">
        <f t="shared" si="7"/>
        <v>2.2167160988761072</v>
      </c>
      <c r="I13">
        <f t="shared" si="2"/>
        <v>-0.58819241307940506</v>
      </c>
      <c r="J13">
        <f t="shared" si="8"/>
        <v>2.2167931902651388</v>
      </c>
      <c r="K13">
        <f t="shared" si="3"/>
        <v>-0.58386258831054927</v>
      </c>
      <c r="L13">
        <f t="shared" si="9"/>
        <v>2.2037153925272666</v>
      </c>
      <c r="M13">
        <f t="shared" si="13"/>
        <v>0.70471562616806316</v>
      </c>
      <c r="N13">
        <f t="shared" si="10"/>
        <v>2.8591521940924944</v>
      </c>
    </row>
    <row r="14" spans="1:17" x14ac:dyDescent="0.3">
      <c r="A14">
        <f t="shared" si="11"/>
        <v>4</v>
      </c>
      <c r="B14">
        <f t="shared" si="4"/>
        <v>-1.3124711955668429</v>
      </c>
      <c r="C14">
        <f t="shared" si="5"/>
        <v>-0.58386268927812712</v>
      </c>
      <c r="D14">
        <f t="shared" si="12"/>
        <v>1.953125E-3</v>
      </c>
      <c r="E14">
        <f t="shared" si="0"/>
        <v>-0.58386268927812712</v>
      </c>
      <c r="F14">
        <f t="shared" si="6"/>
        <v>2.2037156954322468</v>
      </c>
      <c r="G14">
        <f t="shared" si="1"/>
        <v>-0.58171062316930655</v>
      </c>
      <c r="H14">
        <f t="shared" si="7"/>
        <v>2.1972153440171525</v>
      </c>
      <c r="I14">
        <f t="shared" si="2"/>
        <v>-0.58171697116873533</v>
      </c>
      <c r="J14">
        <f t="shared" si="8"/>
        <v>2.1972343923272639</v>
      </c>
      <c r="K14">
        <f t="shared" si="3"/>
        <v>-0.57957121585561289</v>
      </c>
      <c r="L14">
        <f t="shared" si="9"/>
        <v>2.1907529776102468</v>
      </c>
      <c r="M14">
        <f t="shared" si="13"/>
        <v>0.67032619024799267</v>
      </c>
      <c r="N14">
        <f t="shared" si="10"/>
        <v>2.9579589976654255</v>
      </c>
    </row>
    <row r="15" spans="1:17" x14ac:dyDescent="0.3">
      <c r="A15">
        <f t="shared" si="11"/>
        <v>4.5</v>
      </c>
      <c r="B15">
        <f t="shared" si="4"/>
        <v>-1.3136073573812341</v>
      </c>
      <c r="C15">
        <f t="shared" si="5"/>
        <v>-0.57957122829318852</v>
      </c>
      <c r="D15">
        <f t="shared" si="12"/>
        <v>9.765625E-4</v>
      </c>
      <c r="E15">
        <f t="shared" si="0"/>
        <v>-0.57957122829318852</v>
      </c>
      <c r="F15">
        <f t="shared" si="6"/>
        <v>2.1907530149232546</v>
      </c>
      <c r="G15">
        <f t="shared" si="1"/>
        <v>-0.5785015246726205</v>
      </c>
      <c r="H15">
        <f t="shared" si="7"/>
        <v>2.1875218318286382</v>
      </c>
      <c r="I15">
        <f t="shared" si="2"/>
        <v>-0.57850310239874092</v>
      </c>
      <c r="J15">
        <f t="shared" si="8"/>
        <v>2.1875265660847454</v>
      </c>
      <c r="K15">
        <f t="shared" si="3"/>
        <v>-0.57743497188099635</v>
      </c>
      <c r="L15">
        <f t="shared" si="9"/>
        <v>2.1843001033762399</v>
      </c>
      <c r="M15">
        <f t="shared" si="13"/>
        <v>0.6376295225808597</v>
      </c>
      <c r="N15">
        <f t="shared" si="10"/>
        <v>3.0601419960360317</v>
      </c>
    </row>
    <row r="16" spans="1:17" x14ac:dyDescent="0.3">
      <c r="A16">
        <f t="shared" si="11"/>
        <v>5</v>
      </c>
      <c r="B16">
        <f t="shared" si="4"/>
        <v>-1.3141723013028352</v>
      </c>
      <c r="C16">
        <f t="shared" si="5"/>
        <v>-0.5774349734243529</v>
      </c>
      <c r="D16">
        <f t="shared" si="12"/>
        <v>4.8828125E-4</v>
      </c>
      <c r="E16">
        <f t="shared" si="0"/>
        <v>-0.5774349734243529</v>
      </c>
      <c r="F16">
        <f t="shared" si="6"/>
        <v>2.1843001080063447</v>
      </c>
      <c r="G16">
        <f t="shared" si="1"/>
        <v>-0.57690169703079663</v>
      </c>
      <c r="H16">
        <f t="shared" si="7"/>
        <v>2.1826892437869128</v>
      </c>
      <c r="I16">
        <f t="shared" si="2"/>
        <v>-0.57690209030819395</v>
      </c>
      <c r="J16">
        <f t="shared" si="8"/>
        <v>2.182690423888515</v>
      </c>
      <c r="K16">
        <f t="shared" si="3"/>
        <v>-0.57636920661581359</v>
      </c>
      <c r="L16">
        <f t="shared" si="9"/>
        <v>2.1810807380420076</v>
      </c>
      <c r="M16">
        <f t="shared" si="13"/>
        <v>0.6065309656149539</v>
      </c>
      <c r="N16">
        <f t="shared" si="10"/>
        <v>3.1667027337514631</v>
      </c>
    </row>
    <row r="17" spans="1:14" x14ac:dyDescent="0.3">
      <c r="A17">
        <f t="shared" si="11"/>
        <v>5.5</v>
      </c>
      <c r="B17">
        <f t="shared" si="4"/>
        <v>-1.3144539917125617</v>
      </c>
      <c r="C17">
        <f t="shared" si="5"/>
        <v>-0.57636920680802806</v>
      </c>
      <c r="D17">
        <f t="shared" si="12"/>
        <v>2.44140625E-4</v>
      </c>
      <c r="E17">
        <f t="shared" si="0"/>
        <v>-0.57636920680802806</v>
      </c>
      <c r="F17">
        <f t="shared" si="6"/>
        <v>2.1810807386186557</v>
      </c>
      <c r="G17">
        <f t="shared" si="1"/>
        <v>-0.5761029616006772</v>
      </c>
      <c r="H17">
        <f t="shared" si="7"/>
        <v>2.1802764857466248</v>
      </c>
      <c r="I17">
        <f t="shared" si="2"/>
        <v>-0.57610305977607656</v>
      </c>
      <c r="J17">
        <f t="shared" si="8"/>
        <v>2.1802767803401721</v>
      </c>
      <c r="K17">
        <f t="shared" si="3"/>
        <v>-0.57583691267220283</v>
      </c>
      <c r="L17">
        <f t="shared" si="9"/>
        <v>2.1794728218459207</v>
      </c>
      <c r="M17">
        <f t="shared" si="13"/>
        <v>0.57694987863652036</v>
      </c>
      <c r="N17">
        <f t="shared" si="10"/>
        <v>3.2782810784516525</v>
      </c>
    </row>
    <row r="18" spans="1:14" x14ac:dyDescent="0.3">
      <c r="A18">
        <f t="shared" si="11"/>
        <v>6</v>
      </c>
      <c r="B18">
        <f t="shared" si="4"/>
        <v>-1.3145946418656473</v>
      </c>
      <c r="C18">
        <f t="shared" si="5"/>
        <v>-0.57583691269618564</v>
      </c>
      <c r="D18">
        <f t="shared" si="12"/>
        <v>1.220703125E-4</v>
      </c>
      <c r="E18">
        <f t="shared" si="0"/>
        <v>-0.57583691269618564</v>
      </c>
      <c r="F18">
        <f t="shared" si="6"/>
        <v>2.1794728219178698</v>
      </c>
      <c r="G18">
        <f t="shared" si="1"/>
        <v>-0.57570388823195728</v>
      </c>
      <c r="H18">
        <f t="shared" si="7"/>
        <v>2.1790709899675442</v>
      </c>
      <c r="I18">
        <f t="shared" si="2"/>
        <v>-0.57570391275783317</v>
      </c>
      <c r="J18">
        <f t="shared" si="8"/>
        <v>2.1790710635620085</v>
      </c>
      <c r="K18">
        <f t="shared" si="3"/>
        <v>-0.57557091281049688</v>
      </c>
      <c r="L18">
        <f t="shared" si="9"/>
        <v>2.1786693051791959</v>
      </c>
      <c r="M18">
        <f t="shared" si="13"/>
        <v>0.54881165132400611</v>
      </c>
      <c r="N18">
        <f t="shared" si="10"/>
        <v>3.3953475453631357</v>
      </c>
    </row>
    <row r="19" spans="1:14" x14ac:dyDescent="0.3">
      <c r="A19">
        <f t="shared" si="11"/>
        <v>6.5</v>
      </c>
      <c r="B19">
        <f t="shared" si="4"/>
        <v>-1.3146649182211869</v>
      </c>
      <c r="C19">
        <f t="shared" si="5"/>
        <v>-0.57557091281349204</v>
      </c>
      <c r="D19">
        <f t="shared" si="12"/>
        <v>6.103515625E-5</v>
      </c>
      <c r="E19">
        <f t="shared" si="0"/>
        <v>-0.57557091281349204</v>
      </c>
      <c r="F19">
        <f t="shared" si="6"/>
        <v>2.1786693051881816</v>
      </c>
      <c r="G19">
        <f t="shared" si="1"/>
        <v>-0.57550442510276245</v>
      </c>
      <c r="H19">
        <f t="shared" si="7"/>
        <v>2.178468462794009</v>
      </c>
      <c r="I19">
        <f t="shared" si="2"/>
        <v>-0.57550443123198591</v>
      </c>
      <c r="J19">
        <f t="shared" si="8"/>
        <v>2.1784684811858885</v>
      </c>
      <c r="K19">
        <f t="shared" si="3"/>
        <v>-0.57543794964935713</v>
      </c>
      <c r="L19">
        <f t="shared" si="9"/>
        <v>2.178267657180228</v>
      </c>
      <c r="M19">
        <f t="shared" si="13"/>
        <v>0.52204578015928382</v>
      </c>
      <c r="N19">
        <f t="shared" si="10"/>
        <v>3.5182943109320095</v>
      </c>
    </row>
    <row r="20" spans="1:14" x14ac:dyDescent="0.3">
      <c r="A20">
        <f t="shared" si="11"/>
        <v>7</v>
      </c>
      <c r="B20">
        <f t="shared" si="4"/>
        <v>-1.3147000442239449</v>
      </c>
      <c r="C20">
        <f t="shared" si="5"/>
        <v>-0.57543794964973138</v>
      </c>
      <c r="D20">
        <f t="shared" si="12"/>
        <v>3.0517578125E-5</v>
      </c>
      <c r="E20">
        <f t="shared" si="0"/>
        <v>-0.57543794964973138</v>
      </c>
      <c r="F20">
        <f t="shared" si="6"/>
        <v>2.1782676571813506</v>
      </c>
      <c r="G20">
        <f t="shared" si="1"/>
        <v>-0.57540471192302878</v>
      </c>
      <c r="H20">
        <f t="shared" si="7"/>
        <v>2.1781672543744603</v>
      </c>
      <c r="I20">
        <f t="shared" si="2"/>
        <v>-0.57540471345505406</v>
      </c>
      <c r="J20">
        <f t="shared" si="8"/>
        <v>2.1781672589715888</v>
      </c>
      <c r="K20">
        <f t="shared" si="3"/>
        <v>-0.57537147726023641</v>
      </c>
      <c r="L20">
        <f t="shared" si="9"/>
        <v>2.1780668607614051</v>
      </c>
      <c r="M20">
        <f t="shared" si="13"/>
        <v>0.49658530454966554</v>
      </c>
      <c r="N20">
        <f t="shared" si="10"/>
        <v>3.6474807695249796</v>
      </c>
    </row>
    <row r="21" spans="1:14" x14ac:dyDescent="0.3">
      <c r="A21">
        <f t="shared" si="11"/>
        <v>7.5</v>
      </c>
      <c r="B21">
        <f t="shared" si="4"/>
        <v>-1.3147176041822257</v>
      </c>
      <c r="C21">
        <f t="shared" si="5"/>
        <v>-0.57537147726028315</v>
      </c>
      <c r="D21">
        <f t="shared" si="12"/>
        <v>1.52587890625E-5</v>
      </c>
      <c r="E21">
        <f t="shared" si="0"/>
        <v>-0.57537147726028315</v>
      </c>
      <c r="F21">
        <f t="shared" si="6"/>
        <v>2.1780668607615454</v>
      </c>
      <c r="G21">
        <f t="shared" si="1"/>
        <v>-0.57535485992888691</v>
      </c>
      <c r="H21">
        <f t="shared" si="7"/>
        <v>2.1780166639550176</v>
      </c>
      <c r="I21">
        <f t="shared" si="2"/>
        <v>-0.57535486031185823</v>
      </c>
      <c r="J21">
        <f t="shared" si="8"/>
        <v>2.1780166651041948</v>
      </c>
      <c r="K21">
        <f t="shared" si="3"/>
        <v>-0.57533824336341577</v>
      </c>
      <c r="L21">
        <f t="shared" si="9"/>
        <v>2.1779664694467917</v>
      </c>
      <c r="M21">
        <f t="shared" si="13"/>
        <v>0.47236655291020446</v>
      </c>
      <c r="N21">
        <f t="shared" si="10"/>
        <v>3.7832571888978554</v>
      </c>
    </row>
    <row r="22" spans="1:14" x14ac:dyDescent="0.3">
      <c r="A22">
        <f t="shared" si="11"/>
        <v>8</v>
      </c>
      <c r="B22">
        <f t="shared" si="4"/>
        <v>-1.3147263834006733</v>
      </c>
      <c r="C22">
        <f t="shared" si="5"/>
        <v>-0.57533824336342154</v>
      </c>
      <c r="D22">
        <f t="shared" si="12"/>
        <v>7.62939453125E-6</v>
      </c>
      <c r="E22">
        <f t="shared" si="0"/>
        <v>-0.57533824336342154</v>
      </c>
      <c r="F22">
        <f t="shared" si="6"/>
        <v>2.1779664694468086</v>
      </c>
      <c r="G22">
        <f t="shared" si="1"/>
        <v>-0.57532993508068597</v>
      </c>
      <c r="H22">
        <f t="shared" si="7"/>
        <v>2.1779413721926959</v>
      </c>
      <c r="I22">
        <f t="shared" si="2"/>
        <v>-0.57532993517642439</v>
      </c>
      <c r="J22">
        <f t="shared" si="8"/>
        <v>2.1779413724799768</v>
      </c>
      <c r="K22">
        <f t="shared" si="3"/>
        <v>-0.57532162698942491</v>
      </c>
      <c r="L22">
        <f t="shared" si="9"/>
        <v>2.1779162755131374</v>
      </c>
      <c r="M22">
        <f t="shared" si="13"/>
        <v>0.44932896415497292</v>
      </c>
      <c r="N22">
        <f t="shared" si="10"/>
        <v>3.9259773757812462</v>
      </c>
    </row>
    <row r="23" spans="1:14" x14ac:dyDescent="0.3">
      <c r="A23">
        <f t="shared" si="11"/>
        <v>8.5</v>
      </c>
      <c r="B23">
        <f t="shared" si="4"/>
        <v>-1.3147307728197342</v>
      </c>
      <c r="C23">
        <f t="shared" si="5"/>
        <v>-0.57532162698942568</v>
      </c>
      <c r="D23">
        <f t="shared" si="12"/>
        <v>3.814697265625E-6</v>
      </c>
      <c r="E23">
        <f t="shared" si="0"/>
        <v>-0.57532162698942568</v>
      </c>
      <c r="F23">
        <f t="shared" si="6"/>
        <v>2.17791627551314</v>
      </c>
      <c r="G23">
        <f t="shared" si="1"/>
        <v>-0.57531747294379521</v>
      </c>
      <c r="H23">
        <f t="shared" si="7"/>
        <v>2.1779037271733612</v>
      </c>
      <c r="I23">
        <f t="shared" si="2"/>
        <v>-0.57531747296772928</v>
      </c>
      <c r="J23">
        <f t="shared" si="8"/>
        <v>2.1779037272451798</v>
      </c>
      <c r="K23">
        <f t="shared" si="3"/>
        <v>-0.57531331894603255</v>
      </c>
      <c r="L23">
        <f t="shared" si="9"/>
        <v>2.1778911789772186</v>
      </c>
      <c r="M23">
        <f t="shared" si="13"/>
        <v>0.42741493195715013</v>
      </c>
      <c r="N23">
        <f t="shared" si="10"/>
        <v>4.0760057136972945</v>
      </c>
    </row>
    <row r="24" spans="1:14" x14ac:dyDescent="0.3">
      <c r="A24">
        <f t="shared" si="11"/>
        <v>9</v>
      </c>
      <c r="B24">
        <f t="shared" si="4"/>
        <v>-1.3147329674817252</v>
      </c>
      <c r="C24">
        <f t="shared" si="5"/>
        <v>-0.57531331894603266</v>
      </c>
      <c r="D24">
        <f t="shared" si="12"/>
        <v>1.9073486328125E-6</v>
      </c>
      <c r="E24">
        <f t="shared" si="0"/>
        <v>-0.57531331894603266</v>
      </c>
      <c r="F24">
        <f t="shared" si="6"/>
        <v>2.1778911789772191</v>
      </c>
      <c r="G24">
        <f t="shared" si="1"/>
        <v>-0.57531124194715133</v>
      </c>
      <c r="H24">
        <f t="shared" si="7"/>
        <v>2.1778849048791478</v>
      </c>
      <c r="I24">
        <f t="shared" si="2"/>
        <v>-0.57531124195313477</v>
      </c>
      <c r="J24">
        <f t="shared" si="8"/>
        <v>2.1778849048971018</v>
      </c>
      <c r="K24">
        <f t="shared" si="3"/>
        <v>-0.57530916496023687</v>
      </c>
      <c r="L24">
        <f t="shared" si="9"/>
        <v>2.1778786308169851</v>
      </c>
      <c r="M24">
        <f t="shared" si="13"/>
        <v>0.40656965974247866</v>
      </c>
      <c r="N24">
        <f t="shared" si="10"/>
        <v>4.2337212971437106</v>
      </c>
    </row>
    <row r="25" spans="1:14" x14ac:dyDescent="0.3">
      <c r="A25">
        <f t="shared" si="11"/>
        <v>9.5</v>
      </c>
      <c r="B25">
        <f t="shared" si="4"/>
        <v>-1.3147340648008359</v>
      </c>
      <c r="C25">
        <f t="shared" si="5"/>
        <v>-0.57530916496023687</v>
      </c>
      <c r="D25">
        <f t="shared" si="12"/>
        <v>9.5367431640625E-7</v>
      </c>
      <c r="E25">
        <f t="shared" si="0"/>
        <v>-0.57530916496023687</v>
      </c>
      <c r="F25">
        <f t="shared" si="6"/>
        <v>2.1778786308169851</v>
      </c>
      <c r="G25">
        <f t="shared" si="1"/>
        <v>-0.57530812646677965</v>
      </c>
      <c r="H25">
        <f t="shared" si="7"/>
        <v>2.1778754937859039</v>
      </c>
      <c r="I25">
        <f t="shared" si="2"/>
        <v>-0.57530812646827545</v>
      </c>
      <c r="J25">
        <f t="shared" si="8"/>
        <v>2.1778754937903924</v>
      </c>
      <c r="K25">
        <f t="shared" si="3"/>
        <v>-0.57530708797631414</v>
      </c>
      <c r="L25">
        <f t="shared" si="9"/>
        <v>2.1778723567637996</v>
      </c>
      <c r="M25">
        <f t="shared" si="13"/>
        <v>0.38674102345492056</v>
      </c>
      <c r="N25">
        <f t="shared" si="10"/>
        <v>4.3995205707834204</v>
      </c>
    </row>
    <row r="26" spans="1:14" x14ac:dyDescent="0.3">
      <c r="A26">
        <f t="shared" si="11"/>
        <v>10</v>
      </c>
      <c r="B26">
        <f t="shared" si="4"/>
        <v>-1.31473461345742</v>
      </c>
      <c r="C26">
        <f t="shared" si="5"/>
        <v>-0.57530708797631414</v>
      </c>
      <c r="D26">
        <f t="shared" si="12"/>
        <v>4.76837158203125E-7</v>
      </c>
      <c r="E26">
        <f t="shared" si="0"/>
        <v>-0.57530708797631414</v>
      </c>
      <c r="F26">
        <f t="shared" si="6"/>
        <v>2.1778723567637996</v>
      </c>
      <c r="G26">
        <f t="shared" si="1"/>
        <v>-0.57530656873108132</v>
      </c>
      <c r="H26">
        <f t="shared" si="7"/>
        <v>2.1778707882527475</v>
      </c>
      <c r="I26">
        <f t="shared" si="2"/>
        <v>-0.57530656873145536</v>
      </c>
      <c r="J26">
        <f t="shared" si="8"/>
        <v>2.1778707882538701</v>
      </c>
      <c r="K26">
        <f t="shared" si="3"/>
        <v>-0.57530604948659658</v>
      </c>
      <c r="L26">
        <f t="shared" si="9"/>
        <v>2.1778692197439402</v>
      </c>
      <c r="M26">
        <f t="shared" si="13"/>
        <v>0.36787944117153593</v>
      </c>
      <c r="N26">
        <f t="shared" si="10"/>
        <v>4.5738192090065226</v>
      </c>
    </row>
    <row r="29" spans="1:14" x14ac:dyDescent="0.3">
      <c r="A29" t="s">
        <v>34</v>
      </c>
      <c r="B29">
        <v>0</v>
      </c>
      <c r="D29">
        <v>1</v>
      </c>
    </row>
  </sheetData>
  <conditionalFormatting sqref="A6:A2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26">
    <cfRule type="top10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Q60"/>
  <sheetViews>
    <sheetView workbookViewId="0">
      <selection activeCell="I13" sqref="I13"/>
    </sheetView>
  </sheetViews>
  <sheetFormatPr defaultRowHeight="14.4" x14ac:dyDescent="0.3"/>
  <sheetData>
    <row r="2" spans="1:17" x14ac:dyDescent="0.3">
      <c r="A2" t="s">
        <v>0</v>
      </c>
      <c r="B2">
        <f>D6</f>
        <v>0.14000000000000001</v>
      </c>
    </row>
    <row r="3" spans="1:17" x14ac:dyDescent="0.3">
      <c r="B3" t="s">
        <v>19</v>
      </c>
      <c r="C3" t="s">
        <v>20</v>
      </c>
    </row>
    <row r="4" spans="1:17" x14ac:dyDescent="0.3">
      <c r="B4" t="s">
        <v>18</v>
      </c>
      <c r="C4" t="s">
        <v>21</v>
      </c>
    </row>
    <row r="5" spans="1:17" x14ac:dyDescent="0.3">
      <c r="A5" t="s">
        <v>1</v>
      </c>
      <c r="B5" t="s">
        <v>2</v>
      </c>
      <c r="C5" t="s">
        <v>18</v>
      </c>
      <c r="D5" t="s">
        <v>0</v>
      </c>
      <c r="M5" t="s">
        <v>30</v>
      </c>
      <c r="N5" t="s">
        <v>31</v>
      </c>
      <c r="O5" t="s">
        <v>32</v>
      </c>
      <c r="Q5" t="s">
        <v>33</v>
      </c>
    </row>
    <row r="6" spans="1:17" x14ac:dyDescent="0.3">
      <c r="A6">
        <v>0</v>
      </c>
      <c r="B6">
        <v>2</v>
      </c>
      <c r="C6">
        <v>-3.1</v>
      </c>
      <c r="D6">
        <v>0.14000000000000001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f>EXP(-0.1*A6)+EXP(-3*A6)</f>
        <v>2</v>
      </c>
      <c r="N6">
        <f>(M6-B6)/M6</f>
        <v>0</v>
      </c>
      <c r="O6" s="1">
        <v>1E-3</v>
      </c>
      <c r="P6" s="1">
        <v>4.1699999999999999E-6</v>
      </c>
      <c r="Q6" s="1">
        <v>1E-4</v>
      </c>
    </row>
    <row r="7" spans="1:17" x14ac:dyDescent="0.3">
      <c r="A7">
        <f>A6+$B$2</f>
        <v>0.14000000000000001</v>
      </c>
      <c r="B7">
        <f>B6+(D6/6)*(E7+2*G7+2*I7+K7)</f>
        <v>1.6432460842673333</v>
      </c>
      <c r="C7">
        <f>C6+(D6/6)*(F7+2*H7+2*J7+L7)</f>
        <v>-2.0700553744267332</v>
      </c>
      <c r="D7">
        <f>IF(N6&lt;$P$6,D6*2,IF(N6&gt;$O$6,D6/2))</f>
        <v>0.28000000000000003</v>
      </c>
      <c r="E7">
        <f>C6</f>
        <v>-3.1</v>
      </c>
      <c r="F7">
        <f>-3.1*C6-0.3*B6</f>
        <v>9.0100000000000016</v>
      </c>
      <c r="G7">
        <f>C6+D6*0.5*F7</f>
        <v>-2.4693000000000001</v>
      </c>
      <c r="H7">
        <f>-3.1*(C6+D6*0.5*F7)-0.3*(B6+D6*0.5*E7)</f>
        <v>7.1199300000000001</v>
      </c>
      <c r="I7">
        <f>C6+D6*0.5*H7</f>
        <v>-2.6016048999999999</v>
      </c>
      <c r="J7">
        <f>-3.1*(C6+D6*0.5*H7)-0.3*(B6+D6*0.5*G7)</f>
        <v>7.5168304900000003</v>
      </c>
      <c r="K7">
        <f>C6+D6*J7</f>
        <v>-2.0476437314</v>
      </c>
      <c r="L7">
        <f>-3.1*(C6+D6*J7)-0.3*(B6+D6*I7)</f>
        <v>5.8569629731400008</v>
      </c>
      <c r="M7">
        <f>EXP(-0.1*A7)+EXP(-3*A7)</f>
        <v>1.6431443640779186</v>
      </c>
      <c r="N7">
        <f t="shared" ref="N7" si="0">(M7-B7)/M7</f>
        <v>-6.1905814022470372E-5</v>
      </c>
    </row>
    <row r="8" spans="1:17" x14ac:dyDescent="0.3">
      <c r="A8">
        <f t="shared" ref="A8:A59" si="1">A7+$B$2</f>
        <v>0.28000000000000003</v>
      </c>
      <c r="B8">
        <f t="shared" ref="B8:B59" si="2">B7+(D7/6)*(E8+2*G8+2*I8+K8)</f>
        <v>1.2445721005430666</v>
      </c>
      <c r="C8">
        <f t="shared" ref="C8:C59" si="3">C7+(D7/6)*(F8+2*H8+2*J8+L8)</f>
        <v>-0.95299393754815687</v>
      </c>
      <c r="D8">
        <f t="shared" ref="D8:D59" si="4">IF(N7&lt;$P$6,D7*2,IF(N7&gt;$O$6,D7/2))</f>
        <v>0.56000000000000005</v>
      </c>
      <c r="E8">
        <f t="shared" ref="E8:E59" si="5">C7</f>
        <v>-2.0700553744267332</v>
      </c>
      <c r="F8">
        <f t="shared" ref="F8:F59" si="6">-3.1*C7-0.3*B7</f>
        <v>5.9241978354426728</v>
      </c>
      <c r="G8">
        <f t="shared" ref="G8:G59" si="7">C7+D7*0.5*F8</f>
        <v>-1.2406676774647589</v>
      </c>
      <c r="H8">
        <f t="shared" ref="H8:H59" si="8">-3.1*(C7+D7*0.5*F8)-0.3*(B7+D7*0.5*E8)</f>
        <v>3.4400383005864756</v>
      </c>
      <c r="I8">
        <f t="shared" ref="I8:I59" si="9">C7+D7*0.5*H8</f>
        <v>-1.5884500123446266</v>
      </c>
      <c r="J8">
        <f t="shared" ref="J8:J59" si="10">-3.1*(C7+D7*0.5*H8)-0.3*(B7+D7*0.5*G8)</f>
        <v>4.4833292554416619</v>
      </c>
      <c r="K8">
        <f t="shared" ref="K8:K59" si="11">C7+D7*J8</f>
        <v>-0.81472318290306767</v>
      </c>
      <c r="L8">
        <f t="shared" ref="L8:L59" si="12">-3.1*(C7+D7*J8)-0.3*(B7+D7*I8)</f>
        <v>2.1660978427562583</v>
      </c>
      <c r="M8">
        <f t="shared" ref="M8:M59" si="13">EXP(-0.1*A8)+EXP(-3*A8)</f>
        <v>1.4040988902303266</v>
      </c>
      <c r="N8">
        <f t="shared" ref="N8:N59" si="14">(M8-B8)/M8</f>
        <v>0.11361506714181044</v>
      </c>
    </row>
    <row r="9" spans="1:17" x14ac:dyDescent="0.3">
      <c r="A9">
        <f t="shared" si="1"/>
        <v>0.42000000000000004</v>
      </c>
      <c r="B9">
        <f t="shared" si="2"/>
        <v>0.98460056916543115</v>
      </c>
      <c r="C9">
        <f t="shared" si="3"/>
        <v>-0.32451987356823486</v>
      </c>
      <c r="D9">
        <f t="shared" si="4"/>
        <v>0.28000000000000003</v>
      </c>
      <c r="E9">
        <f t="shared" si="5"/>
        <v>-0.95299393754815687</v>
      </c>
      <c r="F9">
        <f t="shared" si="6"/>
        <v>2.5809095762363663</v>
      </c>
      <c r="G9">
        <f t="shared" si="7"/>
        <v>-0.23033925620197426</v>
      </c>
      <c r="H9">
        <f t="shared" si="8"/>
        <v>0.4207315548172455</v>
      </c>
      <c r="I9">
        <f t="shared" si="9"/>
        <v>-0.83518910219932807</v>
      </c>
      <c r="J9">
        <f t="shared" si="10"/>
        <v>2.2350630841759629</v>
      </c>
      <c r="K9">
        <f t="shared" si="11"/>
        <v>0.29864138959038256</v>
      </c>
      <c r="L9">
        <f t="shared" si="12"/>
        <v>-1.1588481687236187</v>
      </c>
      <c r="M9">
        <f t="shared" si="13"/>
        <v>1.2425238070722548</v>
      </c>
      <c r="N9">
        <f t="shared" si="14"/>
        <v>0.20758011753075814</v>
      </c>
    </row>
    <row r="10" spans="1:17" x14ac:dyDescent="0.3">
      <c r="A10">
        <f t="shared" si="1"/>
        <v>0.56000000000000005</v>
      </c>
      <c r="B10">
        <f t="shared" si="2"/>
        <v>0.91550516527400083</v>
      </c>
      <c r="C10">
        <f t="shared" si="3"/>
        <v>-0.18983242709317225</v>
      </c>
      <c r="D10">
        <f t="shared" si="4"/>
        <v>0.14000000000000001</v>
      </c>
      <c r="E10">
        <f t="shared" si="5"/>
        <v>-0.32451987356823486</v>
      </c>
      <c r="F10">
        <f t="shared" si="6"/>
        <v>0.71063143731189871</v>
      </c>
      <c r="G10">
        <f t="shared" si="7"/>
        <v>-0.22503147234456905</v>
      </c>
      <c r="H10">
        <f t="shared" si="8"/>
        <v>0.41584722820840064</v>
      </c>
      <c r="I10">
        <f t="shared" si="9"/>
        <v>-0.26630126161905876</v>
      </c>
      <c r="J10">
        <f t="shared" si="10"/>
        <v>0.53960506210792469</v>
      </c>
      <c r="K10">
        <f t="shared" si="11"/>
        <v>-0.17343045617801595</v>
      </c>
      <c r="L10">
        <f t="shared" si="12"/>
        <v>0.26462354937822102</v>
      </c>
      <c r="M10">
        <f t="shared" si="13"/>
        <v>1.1319131119298063</v>
      </c>
      <c r="N10">
        <f t="shared" si="14"/>
        <v>0.1911877726081378</v>
      </c>
    </row>
    <row r="11" spans="1:17" x14ac:dyDescent="0.3">
      <c r="A11">
        <f t="shared" si="1"/>
        <v>0.70000000000000007</v>
      </c>
      <c r="B11">
        <f t="shared" si="2"/>
        <v>0.89162921020002661</v>
      </c>
      <c r="C11">
        <f t="shared" si="3"/>
        <v>-0.15374873505671041</v>
      </c>
      <c r="D11">
        <f t="shared" si="4"/>
        <v>7.0000000000000007E-2</v>
      </c>
      <c r="E11">
        <f t="shared" si="5"/>
        <v>-0.18983242709317225</v>
      </c>
      <c r="F11">
        <f t="shared" si="6"/>
        <v>0.31382897440663376</v>
      </c>
      <c r="G11">
        <f t="shared" si="7"/>
        <v>-0.16786439888470789</v>
      </c>
      <c r="H11">
        <f t="shared" si="8"/>
        <v>0.24971456792935082</v>
      </c>
      <c r="I11">
        <f t="shared" si="9"/>
        <v>-0.17235240733811769</v>
      </c>
      <c r="J11">
        <f t="shared" si="10"/>
        <v>0.26316606554254351</v>
      </c>
      <c r="K11">
        <f t="shared" si="11"/>
        <v>-0.15298917791721614</v>
      </c>
      <c r="L11">
        <f t="shared" si="12"/>
        <v>0.20685370306937073</v>
      </c>
      <c r="M11">
        <f t="shared" si="13"/>
        <v>1.0548502481589301</v>
      </c>
      <c r="N11">
        <f t="shared" si="14"/>
        <v>0.15473384799764645</v>
      </c>
    </row>
    <row r="12" spans="1:17" x14ac:dyDescent="0.3">
      <c r="A12">
        <f t="shared" si="1"/>
        <v>0.84000000000000008</v>
      </c>
      <c r="B12">
        <f t="shared" si="2"/>
        <v>0.88134655276547236</v>
      </c>
      <c r="C12">
        <f t="shared" si="3"/>
        <v>-0.14048711099179831</v>
      </c>
      <c r="D12">
        <f t="shared" si="4"/>
        <v>3.5000000000000003E-2</v>
      </c>
      <c r="E12">
        <f t="shared" si="5"/>
        <v>-0.15374873505671041</v>
      </c>
      <c r="F12">
        <f t="shared" si="6"/>
        <v>0.20913231561579432</v>
      </c>
      <c r="G12">
        <f t="shared" si="7"/>
        <v>-0.1464291040101576</v>
      </c>
      <c r="H12">
        <f t="shared" si="8"/>
        <v>0.18805582108957603</v>
      </c>
      <c r="I12">
        <f t="shared" si="9"/>
        <v>-0.14716678131857525</v>
      </c>
      <c r="J12">
        <f t="shared" si="10"/>
        <v>0.19026576461968198</v>
      </c>
      <c r="K12">
        <f t="shared" si="11"/>
        <v>-0.14043013153333267</v>
      </c>
      <c r="L12">
        <f t="shared" si="12"/>
        <v>0.17093514710101337</v>
      </c>
      <c r="M12">
        <f t="shared" si="13"/>
        <v>0.999890862844657</v>
      </c>
      <c r="N12">
        <f t="shared" si="14"/>
        <v>0.11855724908009453</v>
      </c>
    </row>
    <row r="13" spans="1:17" x14ac:dyDescent="0.3">
      <c r="A13">
        <f t="shared" si="1"/>
        <v>0.98000000000000009</v>
      </c>
      <c r="B13">
        <f t="shared" si="2"/>
        <v>0.87653090860144234</v>
      </c>
      <c r="C13">
        <f t="shared" si="3"/>
        <v>-0.13478729603023773</v>
      </c>
      <c r="D13">
        <f t="shared" si="4"/>
        <v>1.7500000000000002E-2</v>
      </c>
      <c r="E13">
        <f t="shared" si="5"/>
        <v>-0.14048711099179831</v>
      </c>
      <c r="F13">
        <f t="shared" si="6"/>
        <v>0.17110607824493307</v>
      </c>
      <c r="G13">
        <f t="shared" si="7"/>
        <v>-0.13749275462251198</v>
      </c>
      <c r="H13">
        <f t="shared" si="8"/>
        <v>0.1625611308328524</v>
      </c>
      <c r="I13">
        <f t="shared" si="9"/>
        <v>-0.1376422912022234</v>
      </c>
      <c r="J13">
        <f t="shared" si="10"/>
        <v>0.16300897385901908</v>
      </c>
      <c r="K13">
        <f t="shared" si="11"/>
        <v>-0.13478179690673264</v>
      </c>
      <c r="L13">
        <f t="shared" si="12"/>
        <v>0.15486484863885286</v>
      </c>
      <c r="M13">
        <f t="shared" si="13"/>
        <v>0.95951463249227131</v>
      </c>
      <c r="N13">
        <f t="shared" si="14"/>
        <v>8.6485105157056985E-2</v>
      </c>
    </row>
    <row r="14" spans="1:17" x14ac:dyDescent="0.3">
      <c r="A14">
        <f t="shared" si="1"/>
        <v>1.1200000000000001</v>
      </c>
      <c r="B14">
        <f t="shared" si="2"/>
        <v>0.87419545952269373</v>
      </c>
      <c r="C14">
        <f t="shared" si="3"/>
        <v>-0.13214304035274033</v>
      </c>
      <c r="D14">
        <f t="shared" si="4"/>
        <v>8.7500000000000008E-3</v>
      </c>
      <c r="E14">
        <f t="shared" si="5"/>
        <v>-0.13478729603023773</v>
      </c>
      <c r="F14">
        <f t="shared" si="6"/>
        <v>0.15488134511330431</v>
      </c>
      <c r="G14">
        <f t="shared" si="7"/>
        <v>-0.13343208426049633</v>
      </c>
      <c r="H14">
        <f t="shared" si="8"/>
        <v>0.15103400527918531</v>
      </c>
      <c r="I14">
        <f t="shared" si="9"/>
        <v>-0.13346574848404485</v>
      </c>
      <c r="J14">
        <f t="shared" si="10"/>
        <v>0.15113480694129022</v>
      </c>
      <c r="K14">
        <f t="shared" si="11"/>
        <v>-0.13214243690876515</v>
      </c>
      <c r="L14">
        <f t="shared" si="12"/>
        <v>0.1473829770162805</v>
      </c>
      <c r="M14">
        <f t="shared" si="13"/>
        <v>0.92877951644509571</v>
      </c>
      <c r="N14">
        <f t="shared" si="14"/>
        <v>5.87696605662908E-2</v>
      </c>
    </row>
    <row r="15" spans="1:17" x14ac:dyDescent="0.3">
      <c r="A15">
        <f t="shared" si="1"/>
        <v>1.2600000000000002</v>
      </c>
      <c r="B15">
        <f t="shared" si="2"/>
        <v>0.87304480371114002</v>
      </c>
      <c r="C15">
        <f t="shared" si="3"/>
        <v>-0.13086925774418331</v>
      </c>
      <c r="D15">
        <f t="shared" si="4"/>
        <v>4.3750000000000004E-3</v>
      </c>
      <c r="E15">
        <f t="shared" si="5"/>
        <v>-0.13214304035274033</v>
      </c>
      <c r="F15">
        <f t="shared" si="6"/>
        <v>0.14738478723668696</v>
      </c>
      <c r="G15">
        <f t="shared" si="7"/>
        <v>-0.13149823190857982</v>
      </c>
      <c r="H15">
        <f t="shared" si="8"/>
        <v>0.1455593188002523</v>
      </c>
      <c r="I15">
        <f t="shared" si="9"/>
        <v>-0.13150621833298923</v>
      </c>
      <c r="J15">
        <f t="shared" si="10"/>
        <v>0.1455832304048385</v>
      </c>
      <c r="K15">
        <f t="shared" si="11"/>
        <v>-0.13086918708669798</v>
      </c>
      <c r="L15">
        <f t="shared" si="12"/>
        <v>0.14378104593507973</v>
      </c>
      <c r="M15">
        <f t="shared" si="13"/>
        <v>0.90443753820850903</v>
      </c>
      <c r="N15">
        <f t="shared" si="14"/>
        <v>3.4709676645610137E-2</v>
      </c>
    </row>
    <row r="16" spans="1:17" x14ac:dyDescent="0.3">
      <c r="A16">
        <f t="shared" si="1"/>
        <v>1.4000000000000004</v>
      </c>
      <c r="B16">
        <f t="shared" si="2"/>
        <v>0.87247362108579674</v>
      </c>
      <c r="C16">
        <f t="shared" si="3"/>
        <v>-0.13024408777273436</v>
      </c>
      <c r="D16">
        <f t="shared" si="4"/>
        <v>2.1875000000000002E-3</v>
      </c>
      <c r="E16">
        <f t="shared" si="5"/>
        <v>-0.13086925774418331</v>
      </c>
      <c r="F16">
        <f t="shared" si="6"/>
        <v>0.14378125789362634</v>
      </c>
      <c r="G16">
        <f t="shared" si="7"/>
        <v>-0.13055473624254102</v>
      </c>
      <c r="H16">
        <f t="shared" si="8"/>
        <v>0.14289212418892977</v>
      </c>
      <c r="I16">
        <f t="shared" si="9"/>
        <v>-0.13055668122252004</v>
      </c>
      <c r="J16">
        <f t="shared" si="10"/>
        <v>0.14289794722212928</v>
      </c>
      <c r="K16">
        <f t="shared" si="11"/>
        <v>-0.13024407922508649</v>
      </c>
      <c r="L16">
        <f t="shared" si="12"/>
        <v>0.1420145601285307</v>
      </c>
      <c r="M16">
        <f t="shared" si="13"/>
        <v>0.88435381221928344</v>
      </c>
      <c r="N16">
        <f t="shared" si="14"/>
        <v>1.3433753515093013E-2</v>
      </c>
    </row>
    <row r="17" spans="1:14" x14ac:dyDescent="0.3">
      <c r="A17">
        <f t="shared" si="1"/>
        <v>1.5400000000000005</v>
      </c>
      <c r="B17">
        <f t="shared" si="2"/>
        <v>0.87218905122605117</v>
      </c>
      <c r="C17">
        <f t="shared" si="3"/>
        <v>-0.12993438860982631</v>
      </c>
      <c r="D17">
        <f t="shared" si="4"/>
        <v>1.0937500000000001E-3</v>
      </c>
      <c r="E17">
        <f t="shared" si="5"/>
        <v>-0.13024408777273436</v>
      </c>
      <c r="F17">
        <f t="shared" si="6"/>
        <v>0.14201458576973747</v>
      </c>
      <c r="G17">
        <f t="shared" si="7"/>
        <v>-0.13008875931954872</v>
      </c>
      <c r="H17">
        <f t="shared" si="8"/>
        <v>0.14157580390616248</v>
      </c>
      <c r="I17">
        <f t="shared" si="9"/>
        <v>-0.130089239237212</v>
      </c>
      <c r="J17">
        <f t="shared" si="10"/>
        <v>0.14157724068376992</v>
      </c>
      <c r="K17">
        <f t="shared" si="11"/>
        <v>-0.12993438755873862</v>
      </c>
      <c r="L17">
        <f t="shared" si="12"/>
        <v>0.14113988616960016</v>
      </c>
      <c r="M17">
        <f t="shared" si="13"/>
        <v>0.86712481707264466</v>
      </c>
      <c r="N17">
        <f t="shared" si="14"/>
        <v>-5.8402597338904749E-3</v>
      </c>
    </row>
    <row r="18" spans="1:14" x14ac:dyDescent="0.3">
      <c r="A18">
        <f t="shared" si="1"/>
        <v>1.6800000000000006</v>
      </c>
      <c r="B18">
        <f t="shared" si="2"/>
        <v>0.87204701982371935</v>
      </c>
      <c r="C18">
        <f t="shared" si="3"/>
        <v>-0.12978025498839449</v>
      </c>
      <c r="D18">
        <f t="shared" si="4"/>
        <v>2.1875000000000002E-3</v>
      </c>
      <c r="E18">
        <f t="shared" si="5"/>
        <v>-0.12993438860982631</v>
      </c>
      <c r="F18">
        <f t="shared" si="6"/>
        <v>0.14113988932264626</v>
      </c>
      <c r="G18">
        <f t="shared" si="7"/>
        <v>-0.12985720273285298</v>
      </c>
      <c r="H18">
        <f t="shared" si="8"/>
        <v>0.14092193046466017</v>
      </c>
      <c r="I18">
        <f t="shared" si="9"/>
        <v>-0.12985732192910346</v>
      </c>
      <c r="J18">
        <f t="shared" si="10"/>
        <v>0.14092228730972872</v>
      </c>
      <c r="K18">
        <f t="shared" si="11"/>
        <v>-0.12978025485808128</v>
      </c>
      <c r="L18">
        <f t="shared" si="12"/>
        <v>0.14070468412599468</v>
      </c>
      <c r="M18">
        <f t="shared" si="13"/>
        <v>0.85182758300294803</v>
      </c>
      <c r="N18">
        <f t="shared" si="14"/>
        <v>-2.3736536858188759E-2</v>
      </c>
    </row>
    <row r="19" spans="1:14" x14ac:dyDescent="0.3">
      <c r="A19">
        <f t="shared" si="1"/>
        <v>1.8200000000000007</v>
      </c>
      <c r="B19">
        <f t="shared" si="2"/>
        <v>0.87176346147097872</v>
      </c>
      <c r="C19">
        <f t="shared" si="3"/>
        <v>-0.12947341187236586</v>
      </c>
      <c r="D19">
        <f t="shared" si="4"/>
        <v>4.3750000000000004E-3</v>
      </c>
      <c r="E19">
        <f t="shared" si="5"/>
        <v>-0.12978025498839449</v>
      </c>
      <c r="F19">
        <f t="shared" si="6"/>
        <v>0.1407046845169071</v>
      </c>
      <c r="G19">
        <f t="shared" si="7"/>
        <v>-0.12962635923970411</v>
      </c>
      <c r="H19">
        <f t="shared" si="8"/>
        <v>0.14027019184213502</v>
      </c>
      <c r="I19">
        <f t="shared" si="9"/>
        <v>-0.12962683446606715</v>
      </c>
      <c r="J19">
        <f t="shared" si="10"/>
        <v>0.14027161454681791</v>
      </c>
      <c r="K19">
        <f t="shared" si="11"/>
        <v>-0.12947341083157332</v>
      </c>
      <c r="L19">
        <f t="shared" si="12"/>
        <v>0.13983853524087991</v>
      </c>
      <c r="M19">
        <f t="shared" si="13"/>
        <v>0.83785489616055031</v>
      </c>
      <c r="N19">
        <f t="shared" si="14"/>
        <v>-4.0470689454479028E-2</v>
      </c>
    </row>
    <row r="20" spans="1:14" x14ac:dyDescent="0.3">
      <c r="A20">
        <f t="shared" si="1"/>
        <v>1.9600000000000009</v>
      </c>
      <c r="B20">
        <f t="shared" si="2"/>
        <v>0.87119834810246655</v>
      </c>
      <c r="C20">
        <f t="shared" si="3"/>
        <v>-0.12886537882655336</v>
      </c>
      <c r="D20">
        <f t="shared" si="4"/>
        <v>8.7500000000000008E-3</v>
      </c>
      <c r="E20">
        <f t="shared" si="5"/>
        <v>-0.12947341187236586</v>
      </c>
      <c r="F20">
        <f t="shared" si="6"/>
        <v>0.13983853836304055</v>
      </c>
      <c r="G20">
        <f t="shared" si="7"/>
        <v>-0.1291675150696967</v>
      </c>
      <c r="H20">
        <f t="shared" si="8"/>
        <v>0.13897522520130745</v>
      </c>
      <c r="I20">
        <f t="shared" si="9"/>
        <v>-0.12916940356723799</v>
      </c>
      <c r="J20">
        <f t="shared" si="10"/>
        <v>0.13898087879890869</v>
      </c>
      <c r="K20">
        <f t="shared" si="11"/>
        <v>-0.12886537052762062</v>
      </c>
      <c r="L20">
        <f t="shared" si="12"/>
        <v>0.1381231450365123</v>
      </c>
      <c r="M20">
        <f t="shared" si="13"/>
        <v>0.82480701995322336</v>
      </c>
      <c r="N20">
        <f t="shared" si="14"/>
        <v>-5.6245069485313229E-2</v>
      </c>
    </row>
    <row r="21" spans="1:14" x14ac:dyDescent="0.3">
      <c r="A21">
        <f t="shared" si="1"/>
        <v>2.100000000000001</v>
      </c>
      <c r="B21">
        <f t="shared" si="2"/>
        <v>0.87007602035856446</v>
      </c>
      <c r="C21">
        <f t="shared" si="3"/>
        <v>-0.12767158314393634</v>
      </c>
      <c r="D21">
        <f t="shared" si="4"/>
        <v>1.7500000000000002E-2</v>
      </c>
      <c r="E21">
        <f t="shared" si="5"/>
        <v>-0.12886537882655336</v>
      </c>
      <c r="F21">
        <f t="shared" si="6"/>
        <v>0.13812316993157547</v>
      </c>
      <c r="G21">
        <f t="shared" si="7"/>
        <v>-0.1282610899581027</v>
      </c>
      <c r="H21">
        <f t="shared" si="8"/>
        <v>0.13641901024908826</v>
      </c>
      <c r="I21">
        <f t="shared" si="9"/>
        <v>-0.12826854565671358</v>
      </c>
      <c r="J21">
        <f t="shared" si="10"/>
        <v>0.13644132978564222</v>
      </c>
      <c r="K21">
        <f t="shared" si="11"/>
        <v>-0.12767151719092898</v>
      </c>
      <c r="L21">
        <f t="shared" si="12"/>
        <v>0.13475890379348876</v>
      </c>
      <c r="M21">
        <f t="shared" si="13"/>
        <v>0.81242055074721586</v>
      </c>
      <c r="N21">
        <f t="shared" si="14"/>
        <v>-7.0967517449331566E-2</v>
      </c>
    </row>
    <row r="22" spans="1:14" x14ac:dyDescent="0.3">
      <c r="A22">
        <f t="shared" si="1"/>
        <v>2.2400000000000011</v>
      </c>
      <c r="B22">
        <f t="shared" si="2"/>
        <v>0.86786206814247369</v>
      </c>
      <c r="C22">
        <f t="shared" si="3"/>
        <v>-0.1253704011339595</v>
      </c>
      <c r="D22">
        <f t="shared" si="4"/>
        <v>3.5000000000000003E-2</v>
      </c>
      <c r="E22">
        <f t="shared" si="5"/>
        <v>-0.12767158314393634</v>
      </c>
      <c r="F22">
        <f t="shared" si="6"/>
        <v>0.13475910163863331</v>
      </c>
      <c r="G22">
        <f t="shared" si="7"/>
        <v>-0.1264924410045983</v>
      </c>
      <c r="H22">
        <f t="shared" si="8"/>
        <v>0.13143889891243826</v>
      </c>
      <c r="I22">
        <f t="shared" si="9"/>
        <v>-0.12652149277845251</v>
      </c>
      <c r="J22">
        <f t="shared" si="10"/>
        <v>0.13152586416327056</v>
      </c>
      <c r="K22">
        <f t="shared" si="11"/>
        <v>-0.12536988052107911</v>
      </c>
      <c r="L22">
        <f t="shared" si="12"/>
        <v>0.12828806134486281</v>
      </c>
      <c r="M22">
        <f t="shared" si="13"/>
        <v>0.80052167258332307</v>
      </c>
      <c r="N22">
        <f t="shared" si="14"/>
        <v>-8.4120640159359855E-2</v>
      </c>
    </row>
    <row r="23" spans="1:14" x14ac:dyDescent="0.3">
      <c r="A23">
        <f t="shared" si="1"/>
        <v>2.3800000000000012</v>
      </c>
      <c r="B23">
        <f t="shared" si="2"/>
        <v>0.86355017576673043</v>
      </c>
      <c r="C23">
        <f t="shared" si="3"/>
        <v>-0.12109331793988354</v>
      </c>
      <c r="D23">
        <f t="shared" si="4"/>
        <v>7.0000000000000007E-2</v>
      </c>
      <c r="E23">
        <f t="shared" si="5"/>
        <v>-0.1253704011339595</v>
      </c>
      <c r="F23">
        <f t="shared" si="6"/>
        <v>0.12828962307253239</v>
      </c>
      <c r="G23">
        <f t="shared" si="7"/>
        <v>-0.12312533273019019</v>
      </c>
      <c r="H23">
        <f t="shared" si="8"/>
        <v>0.12198810562680079</v>
      </c>
      <c r="I23">
        <f t="shared" si="9"/>
        <v>-0.12323560928549049</v>
      </c>
      <c r="J23">
        <f t="shared" si="10"/>
        <v>0.12231817633911196</v>
      </c>
      <c r="K23">
        <f t="shared" si="11"/>
        <v>-0.12108926496209059</v>
      </c>
      <c r="L23">
        <f t="shared" si="12"/>
        <v>0.11631207483723643</v>
      </c>
      <c r="M23">
        <f t="shared" si="13"/>
        <v>0.78899544319023673</v>
      </c>
      <c r="N23">
        <f t="shared" si="14"/>
        <v>-9.4493235949548587E-2</v>
      </c>
    </row>
    <row r="24" spans="1:14" x14ac:dyDescent="0.3">
      <c r="A24">
        <f t="shared" si="1"/>
        <v>2.5200000000000014</v>
      </c>
      <c r="B24">
        <f t="shared" si="2"/>
        <v>0.8553410708052418</v>
      </c>
      <c r="C24">
        <f t="shared" si="3"/>
        <v>-0.1136925402986057</v>
      </c>
      <c r="D24">
        <f t="shared" si="4"/>
        <v>0.14000000000000001</v>
      </c>
      <c r="E24">
        <f t="shared" si="5"/>
        <v>-0.12109331793988354</v>
      </c>
      <c r="F24">
        <f t="shared" si="6"/>
        <v>0.11632423288361987</v>
      </c>
      <c r="G24">
        <f t="shared" si="7"/>
        <v>-0.11702196978895685</v>
      </c>
      <c r="H24">
        <f t="shared" si="8"/>
        <v>0.10497453345411589</v>
      </c>
      <c r="I24">
        <f t="shared" si="9"/>
        <v>-0.11741920926898948</v>
      </c>
      <c r="J24">
        <f t="shared" si="10"/>
        <v>0.10616322668663236</v>
      </c>
      <c r="K24">
        <f t="shared" si="11"/>
        <v>-0.11366189207181927</v>
      </c>
      <c r="L24">
        <f t="shared" si="12"/>
        <v>9.5752616087269371E-2</v>
      </c>
      <c r="M24">
        <f t="shared" si="13"/>
        <v>0.77776561331283101</v>
      </c>
      <c r="N24">
        <f t="shared" si="14"/>
        <v>-9.9741433877468921E-2</v>
      </c>
    </row>
    <row r="25" spans="1:14" x14ac:dyDescent="0.3">
      <c r="A25">
        <f t="shared" si="1"/>
        <v>2.6600000000000015</v>
      </c>
      <c r="B25">
        <f t="shared" si="2"/>
        <v>0.8402556988910691</v>
      </c>
      <c r="C25">
        <f t="shared" si="3"/>
        <v>-0.10252984316705668</v>
      </c>
      <c r="D25">
        <f t="shared" si="4"/>
        <v>0.28000000000000003</v>
      </c>
      <c r="E25">
        <f t="shared" si="5"/>
        <v>-0.1136925402986057</v>
      </c>
      <c r="F25">
        <f t="shared" si="6"/>
        <v>9.584455368410516E-2</v>
      </c>
      <c r="G25">
        <f t="shared" si="7"/>
        <v>-0.10698342154071834</v>
      </c>
      <c r="H25">
        <f t="shared" si="8"/>
        <v>7.7433828880925093E-2</v>
      </c>
      <c r="I25">
        <f t="shared" si="9"/>
        <v>-0.10827217227694094</v>
      </c>
      <c r="J25">
        <f t="shared" si="10"/>
        <v>8.1288064669299498E-2</v>
      </c>
      <c r="K25">
        <f t="shared" si="11"/>
        <v>-0.10231221124490378</v>
      </c>
      <c r="L25">
        <f t="shared" si="12"/>
        <v>6.5112964853260735E-2</v>
      </c>
      <c r="M25">
        <f t="shared" si="13"/>
        <v>0.76678136692353394</v>
      </c>
      <c r="N25">
        <f t="shared" si="14"/>
        <v>-9.5821749376002088E-2</v>
      </c>
    </row>
    <row r="26" spans="1:14" x14ac:dyDescent="0.3">
      <c r="A26">
        <f t="shared" si="1"/>
        <v>2.8000000000000016</v>
      </c>
      <c r="B26">
        <f t="shared" si="2"/>
        <v>0.81362438052173991</v>
      </c>
      <c r="C26">
        <f t="shared" si="3"/>
        <v>-8.9407367745230337E-2</v>
      </c>
      <c r="D26">
        <f t="shared" si="4"/>
        <v>0.56000000000000005</v>
      </c>
      <c r="E26">
        <f t="shared" si="5"/>
        <v>-0.10252984316705668</v>
      </c>
      <c r="F26">
        <f t="shared" si="6"/>
        <v>6.5765804150554996E-2</v>
      </c>
      <c r="G26">
        <f t="shared" si="7"/>
        <v>-9.3322630585978977E-2</v>
      </c>
      <c r="H26">
        <f t="shared" si="8"/>
        <v>4.152969856223046E-2</v>
      </c>
      <c r="I26">
        <f t="shared" si="9"/>
        <v>-9.671568536834442E-2</v>
      </c>
      <c r="J26">
        <f t="shared" si="10"/>
        <v>5.1661465459158118E-2</v>
      </c>
      <c r="K26">
        <f t="shared" si="11"/>
        <v>-8.8064632838492404E-2</v>
      </c>
      <c r="L26">
        <f t="shared" si="12"/>
        <v>2.9047769702946702E-2</v>
      </c>
      <c r="M26">
        <f t="shared" si="13"/>
        <v>0.75600860877990417</v>
      </c>
      <c r="N26">
        <f t="shared" si="14"/>
        <v>-7.6210470453266163E-2</v>
      </c>
    </row>
    <row r="27" spans="1:14" x14ac:dyDescent="0.3">
      <c r="A27">
        <f t="shared" si="1"/>
        <v>2.9400000000000017</v>
      </c>
      <c r="B27">
        <f t="shared" si="2"/>
        <v>0.76744755971850265</v>
      </c>
      <c r="C27">
        <f t="shared" si="3"/>
        <v>-7.8939752609946262E-2</v>
      </c>
      <c r="D27">
        <f t="shared" si="4"/>
        <v>1.1200000000000001</v>
      </c>
      <c r="E27">
        <f t="shared" si="5"/>
        <v>-8.9407367745230337E-2</v>
      </c>
      <c r="F27">
        <f t="shared" si="6"/>
        <v>3.3075525853692112E-2</v>
      </c>
      <c r="G27">
        <f t="shared" si="7"/>
        <v>-8.0146220506196547E-2</v>
      </c>
      <c r="H27">
        <f t="shared" si="8"/>
        <v>1.1876188303286711E-2</v>
      </c>
      <c r="I27">
        <f t="shared" si="9"/>
        <v>-8.608203502031006E-2</v>
      </c>
      <c r="J27">
        <f t="shared" si="10"/>
        <v>2.9499276928959761E-2</v>
      </c>
      <c r="K27">
        <f t="shared" si="11"/>
        <v>-7.2887772665012868E-2</v>
      </c>
      <c r="L27">
        <f t="shared" si="12"/>
        <v>-3.6734370115699688E-3</v>
      </c>
      <c r="M27">
        <f t="shared" si="13"/>
        <v>0.74542423980352046</v>
      </c>
      <c r="N27">
        <f t="shared" si="14"/>
        <v>-2.9544679041812634E-2</v>
      </c>
    </row>
    <row r="28" spans="1:14" x14ac:dyDescent="0.3">
      <c r="A28">
        <f t="shared" si="1"/>
        <v>3.0800000000000018</v>
      </c>
      <c r="B28">
        <f t="shared" si="2"/>
        <v>0.68717611009233059</v>
      </c>
      <c r="C28">
        <f t="shared" si="3"/>
        <v>-7.370739115557863E-2</v>
      </c>
      <c r="D28">
        <f t="shared" si="4"/>
        <v>2.2400000000000002</v>
      </c>
      <c r="E28">
        <f t="shared" si="5"/>
        <v>-7.8939752609946262E-2</v>
      </c>
      <c r="F28">
        <f t="shared" si="6"/>
        <v>1.4478965175282632E-2</v>
      </c>
      <c r="G28">
        <f t="shared" si="7"/>
        <v>-7.0831532111787984E-2</v>
      </c>
      <c r="H28">
        <f t="shared" si="8"/>
        <v>2.6053600694629364E-3</v>
      </c>
      <c r="I28">
        <f t="shared" si="9"/>
        <v>-7.7480750971047022E-2</v>
      </c>
      <c r="J28">
        <f t="shared" si="10"/>
        <v>2.185575748947538E-2</v>
      </c>
      <c r="K28">
        <f t="shared" si="11"/>
        <v>-5.4461304221733835E-2</v>
      </c>
      <c r="L28">
        <f t="shared" si="12"/>
        <v>-3.5370692501904083E-2</v>
      </c>
      <c r="M28">
        <f t="shared" si="13"/>
        <v>0.73501239559929199</v>
      </c>
      <c r="N28">
        <f t="shared" si="14"/>
        <v>6.5082284044962399E-2</v>
      </c>
    </row>
    <row r="29" spans="1:14" x14ac:dyDescent="0.3">
      <c r="A29">
        <f t="shared" si="1"/>
        <v>3.220000000000002</v>
      </c>
      <c r="B29">
        <f t="shared" si="2"/>
        <v>0.63608267792680051</v>
      </c>
      <c r="C29">
        <f t="shared" si="3"/>
        <v>-0.31934366871452269</v>
      </c>
      <c r="D29">
        <f t="shared" si="4"/>
        <v>1.1200000000000001</v>
      </c>
      <c r="E29">
        <f t="shared" si="5"/>
        <v>-7.370739115557863E-2</v>
      </c>
      <c r="F29">
        <f t="shared" si="6"/>
        <v>2.2340079554594577E-2</v>
      </c>
      <c r="G29">
        <f t="shared" si="7"/>
        <v>-4.8686502054432701E-2</v>
      </c>
      <c r="H29">
        <f t="shared" si="8"/>
        <v>-3.0458993230683379E-2</v>
      </c>
      <c r="I29">
        <f t="shared" si="9"/>
        <v>-0.10782146357394401</v>
      </c>
      <c r="J29">
        <f t="shared" si="10"/>
        <v>0.14445236874181663</v>
      </c>
      <c r="K29">
        <f t="shared" si="11"/>
        <v>0.24986591482609066</v>
      </c>
      <c r="L29">
        <f t="shared" si="12"/>
        <v>-0.90828114546688987</v>
      </c>
      <c r="M29">
        <f t="shared" si="13"/>
        <v>0.72476197485183425</v>
      </c>
      <c r="N29">
        <f t="shared" si="14"/>
        <v>0.12235644253158118</v>
      </c>
    </row>
    <row r="30" spans="1:14" x14ac:dyDescent="0.3">
      <c r="A30">
        <f t="shared" si="1"/>
        <v>3.3600000000000021</v>
      </c>
      <c r="B30">
        <f t="shared" si="2"/>
        <v>0.69031104243633046</v>
      </c>
      <c r="C30">
        <f t="shared" si="3"/>
        <v>-0.65038207494234967</v>
      </c>
      <c r="D30">
        <f t="shared" si="4"/>
        <v>0.56000000000000005</v>
      </c>
      <c r="E30">
        <f t="shared" si="5"/>
        <v>-0.31934366871452269</v>
      </c>
      <c r="F30">
        <f t="shared" si="6"/>
        <v>0.79914056963698021</v>
      </c>
      <c r="G30">
        <f t="shared" si="7"/>
        <v>0.12817505028218629</v>
      </c>
      <c r="H30">
        <f t="shared" si="8"/>
        <v>-0.53451772290877786</v>
      </c>
      <c r="I30">
        <f t="shared" si="9"/>
        <v>-0.61867359354343832</v>
      </c>
      <c r="J30">
        <f t="shared" si="10"/>
        <v>1.7055299281592113</v>
      </c>
      <c r="K30">
        <f t="shared" si="11"/>
        <v>1.590849850823794</v>
      </c>
      <c r="L30">
        <f t="shared" si="12"/>
        <v>-4.9145850135012061</v>
      </c>
      <c r="M30">
        <f t="shared" si="13"/>
        <v>0.71466501523334569</v>
      </c>
      <c r="N30">
        <f t="shared" si="14"/>
        <v>3.4077466054586988E-2</v>
      </c>
    </row>
    <row r="31" spans="1:14" x14ac:dyDescent="0.3">
      <c r="A31">
        <f t="shared" si="1"/>
        <v>3.5000000000000022</v>
      </c>
      <c r="B31">
        <f t="shared" si="2"/>
        <v>0.51786335243921244</v>
      </c>
      <c r="C31">
        <f t="shared" si="3"/>
        <v>-0.21040343631553349</v>
      </c>
      <c r="D31">
        <f t="shared" si="4"/>
        <v>0.28000000000000003</v>
      </c>
      <c r="E31">
        <f t="shared" si="5"/>
        <v>-0.65038207494234967</v>
      </c>
      <c r="F31">
        <f t="shared" si="6"/>
        <v>1.8090911195903849</v>
      </c>
      <c r="G31">
        <f t="shared" si="7"/>
        <v>-0.14383656145704182</v>
      </c>
      <c r="H31">
        <f t="shared" si="8"/>
        <v>0.29343212208108793</v>
      </c>
      <c r="I31">
        <f t="shared" si="9"/>
        <v>-0.56822108075964506</v>
      </c>
      <c r="J31">
        <f t="shared" si="10"/>
        <v>1.5664743087863922</v>
      </c>
      <c r="K31">
        <f t="shared" si="11"/>
        <v>0.22684353797803003</v>
      </c>
      <c r="L31">
        <f t="shared" si="12"/>
        <v>-0.8148471388951718</v>
      </c>
      <c r="M31">
        <f t="shared" si="13"/>
        <v>0.70471562616806294</v>
      </c>
      <c r="N31">
        <f t="shared" si="14"/>
        <v>0.26514563717690198</v>
      </c>
    </row>
    <row r="32" spans="1:14" x14ac:dyDescent="0.3">
      <c r="A32">
        <f t="shared" si="1"/>
        <v>3.6400000000000023</v>
      </c>
      <c r="B32">
        <f t="shared" si="2"/>
        <v>0.47415845423244968</v>
      </c>
      <c r="C32">
        <f t="shared" si="3"/>
        <v>-0.11637631780008378</v>
      </c>
      <c r="D32">
        <f t="shared" si="4"/>
        <v>0.14000000000000001</v>
      </c>
      <c r="E32">
        <f t="shared" si="5"/>
        <v>-0.21040343631553349</v>
      </c>
      <c r="F32">
        <f t="shared" si="6"/>
        <v>0.49689164684639009</v>
      </c>
      <c r="G32">
        <f t="shared" si="7"/>
        <v>-0.14083860575703888</v>
      </c>
      <c r="H32">
        <f t="shared" si="8"/>
        <v>0.29007761644030922</v>
      </c>
      <c r="I32">
        <f t="shared" si="9"/>
        <v>-0.1697925700138902</v>
      </c>
      <c r="J32">
        <f t="shared" si="10"/>
        <v>0.3769131827530916</v>
      </c>
      <c r="K32">
        <f t="shared" si="11"/>
        <v>-0.10486774514466783</v>
      </c>
      <c r="L32">
        <f t="shared" si="12"/>
        <v>0.18399358009787331</v>
      </c>
      <c r="M32">
        <f t="shared" si="13"/>
        <v>0.69490928747938463</v>
      </c>
      <c r="N32">
        <f t="shared" si="14"/>
        <v>0.31766856080979317</v>
      </c>
    </row>
    <row r="33" spans="1:14" x14ac:dyDescent="0.3">
      <c r="A33">
        <f t="shared" si="1"/>
        <v>3.7800000000000025</v>
      </c>
      <c r="B33">
        <f t="shared" si="2"/>
        <v>0.45974425327008717</v>
      </c>
      <c r="C33">
        <f t="shared" si="3"/>
        <v>-9.1291699067158671E-2</v>
      </c>
      <c r="D33">
        <f t="shared" si="4"/>
        <v>7.0000000000000007E-2</v>
      </c>
      <c r="E33">
        <f t="shared" si="5"/>
        <v>-0.11637631780008378</v>
      </c>
      <c r="F33">
        <f t="shared" si="6"/>
        <v>0.21851904891052482</v>
      </c>
      <c r="G33">
        <f t="shared" si="7"/>
        <v>-0.10107998437634705</v>
      </c>
      <c r="H33">
        <f t="shared" si="8"/>
        <v>0.17354431797074274</v>
      </c>
      <c r="I33">
        <f t="shared" si="9"/>
        <v>-0.1042282155421318</v>
      </c>
      <c r="J33">
        <f t="shared" si="10"/>
        <v>0.18298261158277698</v>
      </c>
      <c r="K33">
        <f t="shared" si="11"/>
        <v>-9.0758752178495009E-2</v>
      </c>
      <c r="L33">
        <f t="shared" si="12"/>
        <v>0.14348218053636913</v>
      </c>
      <c r="M33">
        <f t="shared" si="13"/>
        <v>0.6852423884408323</v>
      </c>
      <c r="N33">
        <f t="shared" si="14"/>
        <v>0.32907791312185575</v>
      </c>
    </row>
    <row r="34" spans="1:14" x14ac:dyDescent="0.3">
      <c r="A34">
        <f t="shared" si="1"/>
        <v>3.9200000000000026</v>
      </c>
      <c r="B34">
        <f t="shared" si="2"/>
        <v>0.45368640397680743</v>
      </c>
      <c r="C34">
        <f t="shared" si="3"/>
        <v>-8.210225755498253E-2</v>
      </c>
      <c r="D34">
        <f t="shared" si="4"/>
        <v>3.5000000000000003E-2</v>
      </c>
      <c r="E34">
        <f t="shared" si="5"/>
        <v>-9.1291699067158671E-2</v>
      </c>
      <c r="F34">
        <f t="shared" si="6"/>
        <v>0.14508099112716574</v>
      </c>
      <c r="G34">
        <f t="shared" si="7"/>
        <v>-8.6213864377707866E-2</v>
      </c>
      <c r="H34">
        <f t="shared" si="8"/>
        <v>0.13029826643007342</v>
      </c>
      <c r="I34">
        <f t="shared" si="9"/>
        <v>-8.6731259742106104E-2</v>
      </c>
      <c r="J34">
        <f t="shared" si="10"/>
        <v>0.1318488747954687</v>
      </c>
      <c r="K34">
        <f t="shared" si="11"/>
        <v>-8.2062277831475863E-2</v>
      </c>
      <c r="L34">
        <f t="shared" si="12"/>
        <v>0.11829114175113323</v>
      </c>
      <c r="M34">
        <f t="shared" si="13"/>
        <v>0.67571192478535946</v>
      </c>
      <c r="N34">
        <f t="shared" si="14"/>
        <v>0.32858014290494969</v>
      </c>
    </row>
    <row r="35" spans="1:14" x14ac:dyDescent="0.3">
      <c r="A35">
        <f t="shared" si="1"/>
        <v>4.0600000000000023</v>
      </c>
      <c r="B35">
        <f t="shared" si="2"/>
        <v>0.45088296885682105</v>
      </c>
      <c r="C35">
        <f t="shared" si="3"/>
        <v>-7.8160477055208372E-2</v>
      </c>
      <c r="D35">
        <f t="shared" si="4"/>
        <v>1.7500000000000002E-2</v>
      </c>
      <c r="E35">
        <f t="shared" si="5"/>
        <v>-8.210225755498253E-2</v>
      </c>
      <c r="F35">
        <f t="shared" si="6"/>
        <v>0.11841107722740363</v>
      </c>
      <c r="G35">
        <f t="shared" si="7"/>
        <v>-8.0030063703502963E-2</v>
      </c>
      <c r="H35">
        <f t="shared" si="8"/>
        <v>0.11241831313998063</v>
      </c>
      <c r="I35">
        <f t="shared" si="9"/>
        <v>-8.0134937075032872E-2</v>
      </c>
      <c r="J35">
        <f t="shared" si="10"/>
        <v>0.11273254157400309</v>
      </c>
      <c r="K35">
        <f t="shared" si="11"/>
        <v>-7.8156618599892425E-2</v>
      </c>
      <c r="L35">
        <f t="shared" si="12"/>
        <v>0.10702101330591215</v>
      </c>
      <c r="M35">
        <f t="shared" si="13"/>
        <v>0.66631529950243751</v>
      </c>
      <c r="N35">
        <f t="shared" si="14"/>
        <v>0.32331890143673397</v>
      </c>
    </row>
    <row r="36" spans="1:14" x14ac:dyDescent="0.3">
      <c r="A36">
        <f t="shared" si="1"/>
        <v>4.200000000000002</v>
      </c>
      <c r="B36">
        <f t="shared" si="2"/>
        <v>0.44953127805367427</v>
      </c>
      <c r="C36">
        <f t="shared" si="3"/>
        <v>-7.6333808974924117E-2</v>
      </c>
      <c r="D36">
        <f t="shared" si="4"/>
        <v>8.7500000000000008E-3</v>
      </c>
      <c r="E36">
        <f t="shared" si="5"/>
        <v>-7.8160477055208372E-2</v>
      </c>
      <c r="F36">
        <f t="shared" si="6"/>
        <v>0.10703258821409967</v>
      </c>
      <c r="G36">
        <f t="shared" si="7"/>
        <v>-7.7223941908334995E-2</v>
      </c>
      <c r="H36">
        <f t="shared" si="8"/>
        <v>0.10433450051106211</v>
      </c>
      <c r="I36">
        <f t="shared" si="9"/>
        <v>-7.7247550175736576E-2</v>
      </c>
      <c r="J36">
        <f t="shared" si="10"/>
        <v>0.10440522773524644</v>
      </c>
      <c r="K36">
        <f t="shared" si="11"/>
        <v>-7.6333385569841553E-2</v>
      </c>
      <c r="L36">
        <f t="shared" si="12"/>
        <v>0.10177415424788511</v>
      </c>
      <c r="M36">
        <f t="shared" si="13"/>
        <v>0.65705019183029079</v>
      </c>
      <c r="N36">
        <f t="shared" si="14"/>
        <v>0.3158341879462026</v>
      </c>
    </row>
    <row r="37" spans="1:14" x14ac:dyDescent="0.3">
      <c r="A37">
        <f t="shared" si="1"/>
        <v>4.3400000000000016</v>
      </c>
      <c r="B37">
        <f t="shared" si="2"/>
        <v>0.44886722085943026</v>
      </c>
      <c r="C37">
        <f t="shared" si="3"/>
        <v>-7.5454378019210386E-2</v>
      </c>
      <c r="D37">
        <f t="shared" si="4"/>
        <v>4.3750000000000004E-3</v>
      </c>
      <c r="E37">
        <f t="shared" si="5"/>
        <v>-7.6333808974924117E-2</v>
      </c>
      <c r="F37">
        <f t="shared" si="6"/>
        <v>0.1017754244061625</v>
      </c>
      <c r="G37">
        <f t="shared" si="7"/>
        <v>-7.5888541493147152E-2</v>
      </c>
      <c r="H37">
        <f t="shared" si="8"/>
        <v>0.1004952833369335</v>
      </c>
      <c r="I37">
        <f t="shared" si="9"/>
        <v>-7.5894142110325039E-2</v>
      </c>
      <c r="J37">
        <f t="shared" si="10"/>
        <v>0.1005120608366151</v>
      </c>
      <c r="K37">
        <f t="shared" si="11"/>
        <v>-7.5454328442603733E-2</v>
      </c>
      <c r="L37">
        <f t="shared" si="12"/>
        <v>9.92482568790089E-2</v>
      </c>
      <c r="M37">
        <f t="shared" si="13"/>
        <v>0.64791447105723643</v>
      </c>
      <c r="N37">
        <f t="shared" si="14"/>
        <v>0.30721223107273743</v>
      </c>
    </row>
    <row r="38" spans="1:14" x14ac:dyDescent="0.3">
      <c r="A38">
        <f t="shared" si="1"/>
        <v>4.4800000000000013</v>
      </c>
      <c r="B38">
        <f t="shared" si="2"/>
        <v>0.44853805382875472</v>
      </c>
      <c r="C38">
        <f t="shared" si="3"/>
        <v>-7.5022882229149934E-2</v>
      </c>
      <c r="D38">
        <f t="shared" si="4"/>
        <v>2.1875000000000002E-3</v>
      </c>
      <c r="E38">
        <f t="shared" si="5"/>
        <v>-7.5454378019210386E-2</v>
      </c>
      <c r="F38">
        <f t="shared" si="6"/>
        <v>9.9248405601723128E-2</v>
      </c>
      <c r="G38">
        <f t="shared" si="7"/>
        <v>-7.523727213195662E-2</v>
      </c>
      <c r="H38">
        <f t="shared" si="8"/>
        <v>9.8624894286811565E-2</v>
      </c>
      <c r="I38">
        <f t="shared" si="9"/>
        <v>-7.5238636062957984E-2</v>
      </c>
      <c r="J38">
        <f t="shared" si="10"/>
        <v>9.8628979997177263E-2</v>
      </c>
      <c r="K38">
        <f t="shared" si="11"/>
        <v>-7.502287623172274E-2</v>
      </c>
      <c r="L38">
        <f t="shared" si="12"/>
        <v>9.8009500770344066E-2</v>
      </c>
      <c r="M38">
        <f t="shared" si="13"/>
        <v>0.63890613976637789</v>
      </c>
      <c r="N38">
        <f t="shared" si="14"/>
        <v>0.29795939354602707</v>
      </c>
    </row>
    <row r="39" spans="1:14" x14ac:dyDescent="0.3">
      <c r="A39">
        <f t="shared" si="1"/>
        <v>4.620000000000001</v>
      </c>
      <c r="B39">
        <f t="shared" si="2"/>
        <v>0.44837417527932094</v>
      </c>
      <c r="C39">
        <f t="shared" si="3"/>
        <v>-7.4809158025513536E-2</v>
      </c>
      <c r="D39">
        <f t="shared" si="4"/>
        <v>1.0937500000000001E-3</v>
      </c>
      <c r="E39">
        <f t="shared" si="5"/>
        <v>-7.5022882229149934E-2</v>
      </c>
      <c r="F39">
        <f t="shared" si="6"/>
        <v>9.8009518761738385E-2</v>
      </c>
      <c r="G39">
        <f t="shared" si="7"/>
        <v>-7.4915684318004286E-2</v>
      </c>
      <c r="H39">
        <f t="shared" si="8"/>
        <v>9.7701822120418336E-2</v>
      </c>
      <c r="I39">
        <f t="shared" si="9"/>
        <v>-7.4916020861205732E-2</v>
      </c>
      <c r="J39">
        <f t="shared" si="10"/>
        <v>9.7702830230028209E-2</v>
      </c>
      <c r="K39">
        <f t="shared" si="11"/>
        <v>-7.4809157288021746E-2</v>
      </c>
      <c r="L39">
        <f t="shared" si="12"/>
        <v>9.7396135082931184E-2</v>
      </c>
      <c r="M39">
        <f t="shared" si="13"/>
        <v>0.63002329642761079</v>
      </c>
      <c r="N39">
        <f t="shared" si="14"/>
        <v>0.28832127665482477</v>
      </c>
    </row>
    <row r="40" spans="1:14" x14ac:dyDescent="0.3">
      <c r="A40">
        <f t="shared" si="1"/>
        <v>4.7600000000000007</v>
      </c>
      <c r="B40">
        <f t="shared" si="2"/>
        <v>0.44829241095879901</v>
      </c>
      <c r="C40">
        <f t="shared" si="3"/>
        <v>-7.4702797990519293E-2</v>
      </c>
      <c r="D40">
        <f t="shared" si="4"/>
        <v>5.4687500000000005E-4</v>
      </c>
      <c r="E40">
        <f t="shared" si="5"/>
        <v>-7.4809158025513536E-2</v>
      </c>
      <c r="F40">
        <f t="shared" si="6"/>
        <v>9.7396137295295671E-2</v>
      </c>
      <c r="G40">
        <f t="shared" si="7"/>
        <v>-7.4755894512930174E-2</v>
      </c>
      <c r="H40">
        <f t="shared" si="8"/>
        <v>9.724329378377583E-2</v>
      </c>
      <c r="I40">
        <f t="shared" si="9"/>
        <v>-7.4755978099225531E-2</v>
      </c>
      <c r="J40">
        <f t="shared" si="10"/>
        <v>9.7243544162746387E-2</v>
      </c>
      <c r="K40">
        <f t="shared" si="11"/>
        <v>-7.470279789908553E-2</v>
      </c>
      <c r="L40">
        <f t="shared" si="12"/>
        <v>9.7090950208682691E-2</v>
      </c>
      <c r="M40">
        <f t="shared" si="13"/>
        <v>0.62126411070334808</v>
      </c>
      <c r="N40">
        <f t="shared" si="14"/>
        <v>0.27841894737605821</v>
      </c>
    </row>
    <row r="41" spans="1:14" x14ac:dyDescent="0.3">
      <c r="A41">
        <f t="shared" si="1"/>
        <v>4.9000000000000004</v>
      </c>
      <c r="B41">
        <f t="shared" si="2"/>
        <v>0.44825157237716268</v>
      </c>
      <c r="C41">
        <f t="shared" si="3"/>
        <v>-7.464974301068307E-2</v>
      </c>
      <c r="D41">
        <f t="shared" si="4"/>
        <v>2.7343750000000003E-4</v>
      </c>
      <c r="E41">
        <f t="shared" si="5"/>
        <v>-7.4702797990519293E-2</v>
      </c>
      <c r="F41">
        <f t="shared" si="6"/>
        <v>9.7090950482970118E-2</v>
      </c>
      <c r="G41">
        <f t="shared" si="7"/>
        <v>-7.4676249683746601E-2</v>
      </c>
      <c r="H41">
        <f t="shared" si="8"/>
        <v>9.7014778695872439E-2</v>
      </c>
      <c r="I41">
        <f t="shared" si="9"/>
        <v>-7.4676270511969636E-2</v>
      </c>
      <c r="J41">
        <f t="shared" si="10"/>
        <v>9.7014841085573067E-2</v>
      </c>
      <c r="K41">
        <f t="shared" si="11"/>
        <v>-7.464974299930062E-2</v>
      </c>
      <c r="L41">
        <f t="shared" si="12"/>
        <v>9.6938731585823112E-2</v>
      </c>
      <c r="M41">
        <f t="shared" si="13"/>
        <v>0.61262680710935757</v>
      </c>
      <c r="N41">
        <f t="shared" si="14"/>
        <v>0.26831218096346365</v>
      </c>
    </row>
    <row r="42" spans="1:14" x14ac:dyDescent="0.3">
      <c r="A42">
        <f t="shared" si="1"/>
        <v>5.04</v>
      </c>
      <c r="B42">
        <f t="shared" si="2"/>
        <v>0.44823116396107149</v>
      </c>
      <c r="C42">
        <f t="shared" si="3"/>
        <v>-7.462324672048351E-2</v>
      </c>
      <c r="D42">
        <f t="shared" si="4"/>
        <v>1.3671875000000001E-4</v>
      </c>
      <c r="E42">
        <f t="shared" si="5"/>
        <v>-7.464974301068307E-2</v>
      </c>
      <c r="F42">
        <f t="shared" si="6"/>
        <v>9.6938731619968715E-2</v>
      </c>
      <c r="G42">
        <f t="shared" si="7"/>
        <v>-7.4636489668469405E-2</v>
      </c>
      <c r="H42">
        <f t="shared" si="8"/>
        <v>9.690070806497203E-2</v>
      </c>
      <c r="I42">
        <f t="shared" si="9"/>
        <v>-7.4636494867002315E-2</v>
      </c>
      <c r="J42">
        <f t="shared" si="10"/>
        <v>9.6900723636829944E-2</v>
      </c>
      <c r="K42">
        <f t="shared" si="11"/>
        <v>-7.4623246719063618E-2</v>
      </c>
      <c r="L42">
        <f t="shared" si="12"/>
        <v>9.6862715640917973E-2</v>
      </c>
      <c r="M42">
        <f t="shared" si="13"/>
        <v>0.60410965416688434</v>
      </c>
      <c r="N42">
        <f t="shared" si="14"/>
        <v>0.25803012603859443</v>
      </c>
    </row>
    <row r="43" spans="1:14" x14ac:dyDescent="0.3">
      <c r="A43">
        <f t="shared" si="1"/>
        <v>5.18</v>
      </c>
      <c r="B43">
        <f t="shared" si="2"/>
        <v>0.44822096246922033</v>
      </c>
      <c r="C43">
        <f t="shared" si="3"/>
        <v>-7.4610006367862761E-2</v>
      </c>
      <c r="D43">
        <f t="shared" si="4"/>
        <v>6.8359375000000007E-5</v>
      </c>
      <c r="E43">
        <f t="shared" si="5"/>
        <v>-7.462324672048351E-2</v>
      </c>
      <c r="F43">
        <f t="shared" si="6"/>
        <v>9.6862715645177455E-2</v>
      </c>
      <c r="G43">
        <f t="shared" si="7"/>
        <v>-7.4616625245781207E-2</v>
      </c>
      <c r="H43">
        <f t="shared" si="8"/>
        <v>9.6843719433152176E-2</v>
      </c>
      <c r="I43">
        <f t="shared" si="9"/>
        <v>-7.461662654435039E-2</v>
      </c>
      <c r="J43">
        <f t="shared" si="10"/>
        <v>9.684372332292468E-2</v>
      </c>
      <c r="K43">
        <f t="shared" si="11"/>
        <v>-7.4610006367685458E-2</v>
      </c>
      <c r="L43">
        <f t="shared" si="12"/>
        <v>9.6824730999076597E-2</v>
      </c>
      <c r="M43">
        <f t="shared" si="13"/>
        <v>0.59571095716436384</v>
      </c>
      <c r="N43">
        <f t="shared" si="14"/>
        <v>0.24758650637753712</v>
      </c>
    </row>
    <row r="44" spans="1:14" x14ac:dyDescent="0.3">
      <c r="A44">
        <f t="shared" si="1"/>
        <v>5.3199999999999994</v>
      </c>
      <c r="B44">
        <f t="shared" si="2"/>
        <v>0.44821586240203265</v>
      </c>
      <c r="C44">
        <f t="shared" si="3"/>
        <v>-7.4603388138741525E-2</v>
      </c>
      <c r="D44">
        <f t="shared" si="4"/>
        <v>3.4179687500000003E-5</v>
      </c>
      <c r="E44">
        <f t="shared" si="5"/>
        <v>-7.4610006367862761E-2</v>
      </c>
      <c r="F44">
        <f t="shared" si="6"/>
        <v>9.6824730999608449E-2</v>
      </c>
      <c r="G44">
        <f t="shared" si="7"/>
        <v>-7.4606696928814928E-2</v>
      </c>
      <c r="H44">
        <f t="shared" si="8"/>
        <v>9.6815236782570785E-2</v>
      </c>
      <c r="I44">
        <f t="shared" si="9"/>
        <v>-7.4606697253324292E-2</v>
      </c>
      <c r="J44">
        <f t="shared" si="10"/>
        <v>9.6815237754615147E-2</v>
      </c>
      <c r="K44">
        <f t="shared" si="11"/>
        <v>-7.4603388138719376E-2</v>
      </c>
      <c r="L44">
        <f t="shared" si="12"/>
        <v>9.6805744509422503E-2</v>
      </c>
      <c r="M44">
        <f t="shared" si="13"/>
        <v>0.58742905329234585</v>
      </c>
      <c r="N44">
        <f t="shared" si="14"/>
        <v>0.23698724145506464</v>
      </c>
    </row>
    <row r="45" spans="1:14" x14ac:dyDescent="0.3">
      <c r="A45">
        <f t="shared" si="1"/>
        <v>5.4599999999999991</v>
      </c>
      <c r="B45">
        <f t="shared" si="2"/>
        <v>0.4482133125380845</v>
      </c>
      <c r="C45">
        <f t="shared" si="3"/>
        <v>-7.4600079510861908E-2</v>
      </c>
      <c r="D45">
        <f t="shared" si="4"/>
        <v>1.7089843750000002E-5</v>
      </c>
      <c r="E45">
        <f t="shared" si="5"/>
        <v>-7.4603388138741525E-2</v>
      </c>
      <c r="F45">
        <f t="shared" si="6"/>
        <v>9.680574450948895E-2</v>
      </c>
      <c r="G45">
        <f t="shared" si="7"/>
        <v>-7.4601733743693749E-2</v>
      </c>
      <c r="H45">
        <f t="shared" si="8"/>
        <v>9.6800998372914782E-2</v>
      </c>
      <c r="I45">
        <f t="shared" si="9"/>
        <v>-7.4601733824804492E-2</v>
      </c>
      <c r="J45">
        <f t="shared" si="10"/>
        <v>9.6800998615876099E-2</v>
      </c>
      <c r="K45">
        <f t="shared" si="11"/>
        <v>-7.4600079510859146E-2</v>
      </c>
      <c r="L45">
        <f t="shared" si="12"/>
        <v>9.6796252722238296E-2</v>
      </c>
      <c r="M45">
        <f t="shared" si="13"/>
        <v>0.5792623083392453</v>
      </c>
      <c r="N45">
        <f t="shared" si="14"/>
        <v>0.22623428784255006</v>
      </c>
    </row>
    <row r="46" spans="1:14" x14ac:dyDescent="0.3">
      <c r="A46">
        <f t="shared" si="1"/>
        <v>5.5999999999999988</v>
      </c>
      <c r="B46">
        <f t="shared" si="2"/>
        <v>0.44821203764851697</v>
      </c>
      <c r="C46">
        <f t="shared" si="3"/>
        <v>-7.4598425318577827E-2</v>
      </c>
      <c r="D46">
        <f t="shared" si="4"/>
        <v>8.5449218750000008E-6</v>
      </c>
      <c r="E46">
        <f t="shared" si="5"/>
        <v>-7.4600079510861908E-2</v>
      </c>
      <c r="F46">
        <f t="shared" si="6"/>
        <v>9.6796252722246567E-2</v>
      </c>
      <c r="G46">
        <f t="shared" si="7"/>
        <v>-7.4599252394444607E-2</v>
      </c>
      <c r="H46">
        <f t="shared" si="8"/>
        <v>9.6793879896908325E-2</v>
      </c>
      <c r="I46">
        <f t="shared" si="9"/>
        <v>-7.4599252414720207E-2</v>
      </c>
      <c r="J46">
        <f t="shared" si="10"/>
        <v>9.6793879957642381E-2</v>
      </c>
      <c r="K46">
        <f t="shared" si="11"/>
        <v>-7.459842531857748E-2</v>
      </c>
      <c r="L46">
        <f t="shared" si="12"/>
        <v>9.6791507193035142E-2</v>
      </c>
      <c r="M46">
        <f t="shared" si="13"/>
        <v>0.57120911441412836</v>
      </c>
      <c r="N46">
        <f t="shared" si="14"/>
        <v>0.21532758084885553</v>
      </c>
    </row>
    <row r="47" spans="1:14" x14ac:dyDescent="0.3">
      <c r="A47">
        <f t="shared" si="1"/>
        <v>5.7399999999999984</v>
      </c>
      <c r="B47">
        <f t="shared" si="2"/>
        <v>0.44821140021433425</v>
      </c>
      <c r="C47">
        <f t="shared" si="3"/>
        <v>-7.4597598252847896E-2</v>
      </c>
      <c r="D47">
        <f t="shared" si="4"/>
        <v>4.2724609375000004E-6</v>
      </c>
      <c r="E47">
        <f t="shared" si="5"/>
        <v>-7.4598425318577827E-2</v>
      </c>
      <c r="F47">
        <f t="shared" si="6"/>
        <v>9.6791507193036197E-2</v>
      </c>
      <c r="G47">
        <f t="shared" si="7"/>
        <v>-7.4598011780644263E-2</v>
      </c>
      <c r="H47">
        <f t="shared" si="8"/>
        <v>9.6790320841099592E-2</v>
      </c>
      <c r="I47">
        <f t="shared" si="9"/>
        <v>-7.4598011785712903E-2</v>
      </c>
      <c r="J47">
        <f t="shared" si="10"/>
        <v>9.6790320856282308E-2</v>
      </c>
      <c r="K47">
        <f t="shared" si="11"/>
        <v>-7.4597598252847855E-2</v>
      </c>
      <c r="L47">
        <f t="shared" si="12"/>
        <v>9.6789134519528086E-2</v>
      </c>
      <c r="M47">
        <f t="shared" si="13"/>
        <v>0.56326788834578312</v>
      </c>
      <c r="N47">
        <f t="shared" si="14"/>
        <v>0.20426601713324927</v>
      </c>
    </row>
    <row r="48" spans="1:14" x14ac:dyDescent="0.3">
      <c r="A48">
        <f t="shared" si="1"/>
        <v>5.8799999999999981</v>
      </c>
      <c r="B48">
        <f t="shared" si="2"/>
        <v>0.44821108149989308</v>
      </c>
      <c r="C48">
        <f t="shared" si="3"/>
        <v>-7.4597184727585739E-2</v>
      </c>
      <c r="D48">
        <f t="shared" si="4"/>
        <v>2.1362304687500002E-6</v>
      </c>
      <c r="E48">
        <f t="shared" si="5"/>
        <v>-7.4597598252847896E-2</v>
      </c>
      <c r="F48">
        <f t="shared" si="6"/>
        <v>9.6789134519528225E-2</v>
      </c>
      <c r="G48">
        <f t="shared" si="7"/>
        <v>-7.4597391488949685E-2</v>
      </c>
      <c r="H48">
        <f t="shared" si="8"/>
        <v>9.6788541358742458E-2</v>
      </c>
      <c r="I48">
        <f t="shared" si="9"/>
        <v>-7.4597391490216824E-2</v>
      </c>
      <c r="J48">
        <f t="shared" si="10"/>
        <v>9.6788541362538061E-2</v>
      </c>
      <c r="K48">
        <f t="shared" si="11"/>
        <v>-7.4597184727585725E-2</v>
      </c>
      <c r="L48">
        <f t="shared" si="12"/>
        <v>9.6787948205547841E-2</v>
      </c>
      <c r="M48">
        <f t="shared" si="13"/>
        <v>0.55543707052759628</v>
      </c>
      <c r="N48">
        <f t="shared" si="14"/>
        <v>0.19304795217548554</v>
      </c>
    </row>
    <row r="49" spans="1:14" x14ac:dyDescent="0.3">
      <c r="A49">
        <f t="shared" si="1"/>
        <v>6.0199999999999978</v>
      </c>
      <c r="B49">
        <f t="shared" si="2"/>
        <v>0.44821092214333502</v>
      </c>
      <c r="C49">
        <f t="shared" si="3"/>
        <v>-7.4596977966855327E-2</v>
      </c>
      <c r="D49">
        <f t="shared" si="4"/>
        <v>1.0681152343750001E-6</v>
      </c>
      <c r="E49">
        <f t="shared" si="5"/>
        <v>-7.4597184727585739E-2</v>
      </c>
      <c r="F49">
        <f t="shared" si="6"/>
        <v>9.6787948205547869E-2</v>
      </c>
      <c r="G49">
        <f t="shared" si="7"/>
        <v>-7.4597081346903751E-2</v>
      </c>
      <c r="H49">
        <f t="shared" si="8"/>
        <v>9.6787651628950561E-2</v>
      </c>
      <c r="I49">
        <f t="shared" si="9"/>
        <v>-7.459708134722054E-2</v>
      </c>
      <c r="J49">
        <f t="shared" si="10"/>
        <v>9.6787651629899468E-2</v>
      </c>
      <c r="K49">
        <f t="shared" si="11"/>
        <v>-7.4596977966855327E-2</v>
      </c>
      <c r="L49">
        <f t="shared" si="12"/>
        <v>9.6787355054251012E-2</v>
      </c>
      <c r="M49">
        <f t="shared" si="13"/>
        <v>0.54771512405678224</v>
      </c>
      <c r="N49">
        <f t="shared" si="14"/>
        <v>0.18167145207977042</v>
      </c>
    </row>
    <row r="50" spans="1:14" x14ac:dyDescent="0.3">
      <c r="A50">
        <f t="shared" si="1"/>
        <v>6.1599999999999975</v>
      </c>
      <c r="B50">
        <f t="shared" si="2"/>
        <v>0.44821084246522164</v>
      </c>
      <c r="C50">
        <f t="shared" si="3"/>
        <v>-7.4596874586965289E-2</v>
      </c>
      <c r="D50">
        <f t="shared" si="4"/>
        <v>5.3405761718750005E-7</v>
      </c>
      <c r="E50">
        <f t="shared" si="5"/>
        <v>-7.4596977966855327E-2</v>
      </c>
      <c r="F50">
        <f t="shared" si="6"/>
        <v>9.6787355054251012E-2</v>
      </c>
      <c r="G50">
        <f t="shared" si="7"/>
        <v>-7.4596926276831108E-2</v>
      </c>
      <c r="H50">
        <f t="shared" si="8"/>
        <v>9.6787206766901224E-2</v>
      </c>
      <c r="I50">
        <f t="shared" si="9"/>
        <v>-7.4596926276910308E-2</v>
      </c>
      <c r="J50">
        <f t="shared" si="10"/>
        <v>9.6787206767138478E-2</v>
      </c>
      <c r="K50">
        <f t="shared" si="11"/>
        <v>-7.4596874586965289E-2</v>
      </c>
      <c r="L50">
        <f t="shared" si="12"/>
        <v>9.6787058480025917E-2</v>
      </c>
      <c r="M50">
        <f t="shared" si="13"/>
        <v>0.54010053406842928</v>
      </c>
      <c r="N50">
        <f t="shared" si="14"/>
        <v>0.17013442092165285</v>
      </c>
    </row>
    <row r="51" spans="1:14" x14ac:dyDescent="0.3">
      <c r="A51">
        <f t="shared" si="1"/>
        <v>6.2999999999999972</v>
      </c>
      <c r="B51">
        <f t="shared" si="2"/>
        <v>0.44821080262620633</v>
      </c>
      <c r="C51">
        <f t="shared" si="3"/>
        <v>-7.4596822897139065E-2</v>
      </c>
      <c r="D51">
        <f t="shared" si="4"/>
        <v>2.6702880859375003E-7</v>
      </c>
      <c r="E51">
        <f t="shared" si="5"/>
        <v>-7.4596874586965289E-2</v>
      </c>
      <c r="F51">
        <f t="shared" si="6"/>
        <v>9.6787058480025917E-2</v>
      </c>
      <c r="G51">
        <f t="shared" si="7"/>
        <v>-7.4596848742032373E-2</v>
      </c>
      <c r="H51">
        <f t="shared" si="8"/>
        <v>9.6786984336588222E-2</v>
      </c>
      <c r="I51">
        <f t="shared" si="9"/>
        <v>-7.4596848742052177E-2</v>
      </c>
      <c r="J51">
        <f t="shared" si="10"/>
        <v>9.6786984336647564E-2</v>
      </c>
      <c r="K51">
        <f t="shared" si="11"/>
        <v>-7.4596822897139065E-2</v>
      </c>
      <c r="L51">
        <f t="shared" si="12"/>
        <v>9.678691019326921E-2</v>
      </c>
      <c r="M51">
        <f t="shared" si="13"/>
        <v>0.53259180719894494</v>
      </c>
      <c r="N51">
        <f t="shared" si="14"/>
        <v>0.15843466503272521</v>
      </c>
    </row>
    <row r="52" spans="1:14" x14ac:dyDescent="0.3">
      <c r="A52">
        <f t="shared" si="1"/>
        <v>6.4399999999999968</v>
      </c>
      <c r="B52">
        <f t="shared" si="2"/>
        <v>0.44821078270670905</v>
      </c>
      <c r="C52">
        <f t="shared" si="3"/>
        <v>-7.4596797052255651E-2</v>
      </c>
      <c r="D52">
        <f t="shared" si="4"/>
        <v>1.3351440429687501E-7</v>
      </c>
      <c r="E52">
        <f t="shared" si="5"/>
        <v>-7.4596822897139065E-2</v>
      </c>
      <c r="F52">
        <f t="shared" si="6"/>
        <v>9.678691019326921E-2</v>
      </c>
      <c r="G52">
        <f t="shared" si="7"/>
        <v>-7.459680997469241E-2</v>
      </c>
      <c r="H52">
        <f t="shared" si="8"/>
        <v>9.678687312160969E-2</v>
      </c>
      <c r="I52">
        <f t="shared" si="9"/>
        <v>-7.4596809974697351E-2</v>
      </c>
      <c r="J52">
        <f t="shared" si="10"/>
        <v>9.6786873121624484E-2</v>
      </c>
      <c r="K52">
        <f t="shared" si="11"/>
        <v>-7.4596797052255651E-2</v>
      </c>
      <c r="L52">
        <f t="shared" si="12"/>
        <v>9.6786836049979813E-2</v>
      </c>
      <c r="M52">
        <f t="shared" si="13"/>
        <v>0.52518747113590158</v>
      </c>
      <c r="N52">
        <f t="shared" si="14"/>
        <v>0.14656992533105087</v>
      </c>
    </row>
    <row r="53" spans="1:14" x14ac:dyDescent="0.3">
      <c r="A53">
        <f t="shared" si="1"/>
        <v>6.5799999999999965</v>
      </c>
      <c r="B53">
        <f t="shared" si="2"/>
        <v>0.44821077274696297</v>
      </c>
      <c r="C53">
        <f t="shared" si="3"/>
        <v>-7.4596784129821361E-2</v>
      </c>
      <c r="D53">
        <f t="shared" si="4"/>
        <v>6.6757202148437506E-8</v>
      </c>
      <c r="E53">
        <f t="shared" si="5"/>
        <v>-7.4596797052255651E-2</v>
      </c>
      <c r="F53">
        <f t="shared" si="6"/>
        <v>9.6786836049979813E-2</v>
      </c>
      <c r="G53">
        <f t="shared" si="7"/>
        <v>-7.4596790591037271E-2</v>
      </c>
      <c r="H53">
        <f t="shared" si="8"/>
        <v>9.6786817514164875E-2</v>
      </c>
      <c r="I53">
        <f t="shared" si="9"/>
        <v>-7.4596790591038506E-2</v>
      </c>
      <c r="J53">
        <f t="shared" si="10"/>
        <v>9.6786817514168566E-2</v>
      </c>
      <c r="K53">
        <f t="shared" si="11"/>
        <v>-7.4596784129821361E-2</v>
      </c>
      <c r="L53">
        <f t="shared" si="12"/>
        <v>9.6786798978357319E-2</v>
      </c>
      <c r="M53">
        <f t="shared" si="13"/>
        <v>0.51788607422600375</v>
      </c>
      <c r="N53">
        <f t="shared" si="14"/>
        <v>0.13453789346078207</v>
      </c>
    </row>
    <row r="54" spans="1:14" x14ac:dyDescent="0.3">
      <c r="A54">
        <f t="shared" si="1"/>
        <v>6.7199999999999962</v>
      </c>
      <c r="B54">
        <f t="shared" si="2"/>
        <v>0.44821076776709057</v>
      </c>
      <c r="C54">
        <f t="shared" si="3"/>
        <v>-7.4596777668606076E-2</v>
      </c>
      <c r="D54">
        <f t="shared" si="4"/>
        <v>3.3378601074218753E-8</v>
      </c>
      <c r="E54">
        <f t="shared" si="5"/>
        <v>-7.4596784129821361E-2</v>
      </c>
      <c r="F54">
        <f t="shared" si="6"/>
        <v>9.6786798978357319E-2</v>
      </c>
      <c r="G54">
        <f t="shared" si="7"/>
        <v>-7.4596780899213413E-2</v>
      </c>
      <c r="H54">
        <f t="shared" si="8"/>
        <v>9.6786789710453597E-2</v>
      </c>
      <c r="I54">
        <f t="shared" si="9"/>
        <v>-7.4596780899213719E-2</v>
      </c>
      <c r="J54">
        <f t="shared" si="10"/>
        <v>9.6786789710454513E-2</v>
      </c>
      <c r="K54">
        <f t="shared" si="11"/>
        <v>-7.4596777668606076E-2</v>
      </c>
      <c r="L54">
        <f t="shared" si="12"/>
        <v>9.6786780442551679E-2</v>
      </c>
      <c r="M54">
        <f t="shared" si="13"/>
        <v>0.51068618512258723</v>
      </c>
      <c r="N54">
        <f t="shared" si="14"/>
        <v>0.12233621972855954</v>
      </c>
    </row>
    <row r="55" spans="1:14" x14ac:dyDescent="0.3">
      <c r="A55">
        <f t="shared" si="1"/>
        <v>6.8599999999999959</v>
      </c>
      <c r="B55">
        <f t="shared" si="2"/>
        <v>0.44821076527715453</v>
      </c>
      <c r="C55">
        <f t="shared" si="3"/>
        <v>-7.4596774437998892E-2</v>
      </c>
      <c r="D55">
        <f t="shared" si="4"/>
        <v>1.6689300537109377E-8</v>
      </c>
      <c r="E55">
        <f t="shared" si="5"/>
        <v>-7.4596777668606076E-2</v>
      </c>
      <c r="F55">
        <f t="shared" si="6"/>
        <v>9.6786780442551679E-2</v>
      </c>
      <c r="G55">
        <f t="shared" si="7"/>
        <v>-7.4596776053302408E-2</v>
      </c>
      <c r="H55">
        <f t="shared" si="8"/>
        <v>9.6786775808600706E-2</v>
      </c>
      <c r="I55">
        <f t="shared" si="9"/>
        <v>-7.4596776053302491E-2</v>
      </c>
      <c r="J55">
        <f t="shared" si="10"/>
        <v>9.6786775808600956E-2</v>
      </c>
      <c r="K55">
        <f t="shared" si="11"/>
        <v>-7.4596774437998892E-2</v>
      </c>
      <c r="L55">
        <f t="shared" si="12"/>
        <v>9.6786771174650205E-2</v>
      </c>
      <c r="M55">
        <f t="shared" si="13"/>
        <v>0.50358639246040815</v>
      </c>
      <c r="N55">
        <f t="shared" si="14"/>
        <v>0.1099625168835499</v>
      </c>
    </row>
    <row r="56" spans="1:14" x14ac:dyDescent="0.3">
      <c r="A56">
        <f t="shared" si="1"/>
        <v>6.9999999999999956</v>
      </c>
      <c r="B56">
        <f t="shared" si="2"/>
        <v>0.44821076403218657</v>
      </c>
      <c r="C56">
        <f t="shared" si="3"/>
        <v>-7.4596772822695417E-2</v>
      </c>
      <c r="D56">
        <f t="shared" si="4"/>
        <v>8.3446502685546883E-9</v>
      </c>
      <c r="E56">
        <f t="shared" si="5"/>
        <v>-7.4596774437998892E-2</v>
      </c>
      <c r="F56">
        <f t="shared" si="6"/>
        <v>9.6786771174650205E-2</v>
      </c>
      <c r="G56">
        <f t="shared" si="7"/>
        <v>-7.4596773630347141E-2</v>
      </c>
      <c r="H56">
        <f t="shared" si="8"/>
        <v>9.6786768857674982E-2</v>
      </c>
      <c r="I56">
        <f t="shared" si="9"/>
        <v>-7.4596773630347155E-2</v>
      </c>
      <c r="J56">
        <f t="shared" si="10"/>
        <v>9.6786768857675037E-2</v>
      </c>
      <c r="K56">
        <f t="shared" si="11"/>
        <v>-7.4596772822695417E-2</v>
      </c>
      <c r="L56">
        <f t="shared" si="12"/>
        <v>9.6786766540699815E-2</v>
      </c>
      <c r="M56">
        <f t="shared" si="13"/>
        <v>0.49658530454966576</v>
      </c>
      <c r="N56">
        <f t="shared" si="14"/>
        <v>9.7414361790968046E-2</v>
      </c>
    </row>
    <row r="57" spans="1:14" x14ac:dyDescent="0.3">
      <c r="A57">
        <f t="shared" si="1"/>
        <v>7.1399999999999952</v>
      </c>
      <c r="B57">
        <f t="shared" si="2"/>
        <v>0.44821076340970262</v>
      </c>
      <c r="C57">
        <f t="shared" si="3"/>
        <v>-7.4596772015043708E-2</v>
      </c>
      <c r="D57">
        <f t="shared" si="4"/>
        <v>4.1723251342773441E-9</v>
      </c>
      <c r="E57">
        <f t="shared" si="5"/>
        <v>-7.4596772822695417E-2</v>
      </c>
      <c r="F57">
        <f t="shared" si="6"/>
        <v>9.6786766540699815E-2</v>
      </c>
      <c r="G57">
        <f t="shared" si="7"/>
        <v>-7.4596772418869556E-2</v>
      </c>
      <c r="H57">
        <f t="shared" si="8"/>
        <v>9.6786765382212259E-2</v>
      </c>
      <c r="I57">
        <f t="shared" si="9"/>
        <v>-7.459677241886957E-2</v>
      </c>
      <c r="J57">
        <f t="shared" si="10"/>
        <v>9.6786765382212314E-2</v>
      </c>
      <c r="K57">
        <f t="shared" si="11"/>
        <v>-7.4596772015043708E-2</v>
      </c>
      <c r="L57">
        <f t="shared" si="12"/>
        <v>9.6786764223724731E-2</v>
      </c>
      <c r="M57">
        <f t="shared" si="13"/>
        <v>0.48968154908394612</v>
      </c>
      <c r="N57">
        <f t="shared" si="14"/>
        <v>8.4689296037033582E-2</v>
      </c>
    </row>
    <row r="58" spans="1:14" x14ac:dyDescent="0.3">
      <c r="A58">
        <f t="shared" si="1"/>
        <v>7.2799999999999949</v>
      </c>
      <c r="B58">
        <f t="shared" si="2"/>
        <v>0.44821076309846064</v>
      </c>
      <c r="C58">
        <f t="shared" si="3"/>
        <v>-7.459677161121786E-2</v>
      </c>
      <c r="D58">
        <f t="shared" si="4"/>
        <v>2.0861625671386721E-9</v>
      </c>
      <c r="E58">
        <f t="shared" si="5"/>
        <v>-7.4596772015043708E-2</v>
      </c>
      <c r="F58">
        <f t="shared" si="6"/>
        <v>9.6786764223724731E-2</v>
      </c>
      <c r="G58">
        <f t="shared" si="7"/>
        <v>-7.4596771813130777E-2</v>
      </c>
      <c r="H58">
        <f t="shared" si="8"/>
        <v>9.6786763644480939E-2</v>
      </c>
      <c r="I58">
        <f t="shared" si="9"/>
        <v>-7.4596771813130791E-2</v>
      </c>
      <c r="J58">
        <f t="shared" si="10"/>
        <v>9.6786763644480966E-2</v>
      </c>
      <c r="K58">
        <f t="shared" si="11"/>
        <v>-7.459677161121786E-2</v>
      </c>
      <c r="L58">
        <f t="shared" si="12"/>
        <v>9.6786763065237175E-2</v>
      </c>
      <c r="M58">
        <f t="shared" si="13"/>
        <v>0.48287377285857708</v>
      </c>
      <c r="N58">
        <f t="shared" si="14"/>
        <v>7.1784825990680715E-2</v>
      </c>
    </row>
    <row r="59" spans="1:14" x14ac:dyDescent="0.3">
      <c r="A59">
        <f t="shared" si="1"/>
        <v>7.4199999999999946</v>
      </c>
      <c r="B59">
        <f t="shared" si="2"/>
        <v>0.44821076294283962</v>
      </c>
      <c r="C59">
        <f t="shared" si="3"/>
        <v>-7.4596771409304943E-2</v>
      </c>
      <c r="D59">
        <f t="shared" si="4"/>
        <v>1.043081283569336E-9</v>
      </c>
      <c r="E59">
        <f t="shared" si="5"/>
        <v>-7.459677161121786E-2</v>
      </c>
      <c r="F59">
        <f t="shared" si="6"/>
        <v>9.6786763065237175E-2</v>
      </c>
      <c r="G59">
        <f t="shared" si="7"/>
        <v>-7.4596771510261395E-2</v>
      </c>
      <c r="H59">
        <f t="shared" si="8"/>
        <v>9.6786762775615265E-2</v>
      </c>
      <c r="I59">
        <f t="shared" si="9"/>
        <v>-7.4596771510261395E-2</v>
      </c>
      <c r="J59">
        <f t="shared" si="10"/>
        <v>9.6786762775615265E-2</v>
      </c>
      <c r="K59">
        <f t="shared" si="11"/>
        <v>-7.4596771409304943E-2</v>
      </c>
      <c r="L59">
        <f t="shared" si="12"/>
        <v>9.6786762485993438E-2</v>
      </c>
      <c r="M59">
        <f t="shared" si="13"/>
        <v>0.47616064149707205</v>
      </c>
      <c r="N59">
        <f t="shared" si="14"/>
        <v>5.8698422587714627E-2</v>
      </c>
    </row>
    <row r="60" spans="1:14" x14ac:dyDescent="0.3">
      <c r="E60">
        <f>C59</f>
        <v>-7.4596771409304943E-2</v>
      </c>
      <c r="F60">
        <f>-3.1*C59-0.3*B59</f>
        <v>9.6786762485993438E-2</v>
      </c>
      <c r="G60">
        <f>C59+$B$2*0.5*F60</f>
        <v>-6.7821698035285399E-2</v>
      </c>
      <c r="H60">
        <f>-3.1*(C59+$B$2*0.5*F60)-0.3*(B59+$B$2*0.5*E60)</f>
        <v>7.7350567226128292E-2</v>
      </c>
      <c r="I60">
        <f>C59+$B$2*0.5*H60</f>
        <v>-6.9182231703475969E-2</v>
      </c>
      <c r="J60">
        <f>-3.1*(C59+$B$2*0.5*H60)-0.3*(B59+$B$2*0.5*G60)</f>
        <v>8.1425945056664645E-2</v>
      </c>
      <c r="K60">
        <f>C59+$B$2*0.5*J60</f>
        <v>-6.8896955255338413E-2</v>
      </c>
      <c r="L60">
        <f t="shared" ref="L60" si="15">-3.1*(F60+$B$2*0.5*J60)-0.3*(E60+$B$2*0.5*I60)</f>
        <v>-0.2938765354953114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N60"/>
  <sheetViews>
    <sheetView workbookViewId="0">
      <selection activeCell="E5" sqref="E5"/>
    </sheetView>
  </sheetViews>
  <sheetFormatPr defaultRowHeight="14.4" x14ac:dyDescent="0.3"/>
  <sheetData>
    <row r="2" spans="1:14" x14ac:dyDescent="0.3">
      <c r="A2" t="s">
        <v>0</v>
      </c>
      <c r="B2">
        <v>0.2</v>
      </c>
    </row>
    <row r="3" spans="1:14" x14ac:dyDescent="0.3">
      <c r="B3" t="s">
        <v>19</v>
      </c>
      <c r="C3" t="s">
        <v>20</v>
      </c>
    </row>
    <row r="4" spans="1:14" x14ac:dyDescent="0.3">
      <c r="B4" t="s">
        <v>18</v>
      </c>
      <c r="C4" t="s">
        <v>21</v>
      </c>
    </row>
    <row r="5" spans="1:14" x14ac:dyDescent="0.3">
      <c r="A5" t="s">
        <v>1</v>
      </c>
      <c r="B5" t="s">
        <v>2</v>
      </c>
      <c r="C5" t="s">
        <v>18</v>
      </c>
      <c r="M5" t="s">
        <v>30</v>
      </c>
      <c r="N5" t="s">
        <v>31</v>
      </c>
    </row>
    <row r="6" spans="1:14" x14ac:dyDescent="0.3">
      <c r="A6">
        <v>0</v>
      </c>
      <c r="B6">
        <v>2</v>
      </c>
      <c r="C6">
        <v>-3.1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f>EXP(-0.1*A6)+EXP(-3*A6)</f>
        <v>2</v>
      </c>
      <c r="N6">
        <f>M6-B6</f>
        <v>0</v>
      </c>
    </row>
    <row r="7" spans="1:14" x14ac:dyDescent="0.3">
      <c r="A7">
        <f>A6+$B$2</f>
        <v>0.2</v>
      </c>
      <c r="B7">
        <f t="shared" ref="B7:B38" si="0">B6+($B$2/6)*(E7+2*G7+2*I7+K7)</f>
        <v>1.5295986733333333</v>
      </c>
      <c r="C7">
        <f t="shared" ref="C7:C38" si="1">C6+($B$2/6)*(F7+2*H7+2*J7+L7)</f>
        <v>-1.7462198673333333</v>
      </c>
      <c r="E7">
        <f>C6</f>
        <v>-3.1</v>
      </c>
      <c r="F7">
        <f t="shared" ref="F7:F38" si="2">-3.1*C6-0.3*B6</f>
        <v>9.0100000000000016</v>
      </c>
      <c r="G7">
        <f t="shared" ref="G7:G38" si="3">C6+$B$2*0.5*F7</f>
        <v>-2.1989999999999998</v>
      </c>
      <c r="H7">
        <f t="shared" ref="H7:H38" si="4">-3.1*(C6+$B$2*0.5*F7)-0.3*(B6+$B$2*0.5*E7)</f>
        <v>6.3098999999999998</v>
      </c>
      <c r="I7">
        <f t="shared" ref="I7:I38" si="5">C6+$B$2*0.5*H7</f>
        <v>-2.4690099999999999</v>
      </c>
      <c r="J7">
        <f t="shared" ref="J7:J38" si="6">-3.1*(C6+$B$2*0.5*H7)-0.3*(B6+$B$2*0.5*G7)</f>
        <v>7.1199010000000005</v>
      </c>
      <c r="K7">
        <f>C6+$B$2*J7</f>
        <v>-1.6760197999999999</v>
      </c>
      <c r="L7">
        <f>-3.1*(C6+$B$2*J7)-0.3*(B6+$B$2*I7)</f>
        <v>4.7438019799999998</v>
      </c>
      <c r="M7">
        <f t="shared" ref="M7:M59" si="7">EXP(-0.1*A7)+EXP(-3*A7)</f>
        <v>1.5290103094007816</v>
      </c>
      <c r="N7">
        <f t="shared" ref="N7:N59" si="8">M7-B7</f>
        <v>-5.8836393255168318E-4</v>
      </c>
    </row>
    <row r="8" spans="1:14" x14ac:dyDescent="0.3">
      <c r="A8">
        <f t="shared" ref="A8:A36" si="9">A7+$B$2</f>
        <v>0.4</v>
      </c>
      <c r="B8">
        <f t="shared" si="0"/>
        <v>1.2495766693808776</v>
      </c>
      <c r="C8">
        <f t="shared" si="1"/>
        <v>-1.6221738551183102</v>
      </c>
      <c r="E8">
        <f t="shared" ref="E8:E60" si="10">C7</f>
        <v>-1.7462198673333333</v>
      </c>
      <c r="F8">
        <f t="shared" si="2"/>
        <v>4.954401986733334</v>
      </c>
      <c r="G8">
        <f t="shared" si="3"/>
        <v>-1.2507796686599999</v>
      </c>
      <c r="H8">
        <f t="shared" si="4"/>
        <v>3.4709239668660001</v>
      </c>
      <c r="I8">
        <f t="shared" si="5"/>
        <v>-1.3991274706467334</v>
      </c>
      <c r="J8">
        <f t="shared" si="6"/>
        <v>3.9159389470646735</v>
      </c>
      <c r="K8">
        <f t="shared" ref="K8:K39" si="11">C7+$B$2*0.5*J8</f>
        <v>-1.3546259726268659</v>
      </c>
      <c r="L8">
        <f t="shared" ref="L8:L37" si="12">-3.1*(F8+$B$2*0.5*J8)-0.3*(E8+$B$2*0.5*I8)</f>
        <v>-16.006747448143983</v>
      </c>
      <c r="M8">
        <f t="shared" si="7"/>
        <v>1.2619836510645253</v>
      </c>
      <c r="N8">
        <f t="shared" si="8"/>
        <v>1.2406981683647622E-2</v>
      </c>
    </row>
    <row r="9" spans="1:14" x14ac:dyDescent="0.3">
      <c r="A9">
        <f t="shared" si="9"/>
        <v>0.60000000000000009</v>
      </c>
      <c r="B9">
        <f t="shared" si="0"/>
        <v>0.99015996091312086</v>
      </c>
      <c r="C9">
        <f t="shared" si="1"/>
        <v>-1.5059091541736469</v>
      </c>
      <c r="E9">
        <f t="shared" si="10"/>
        <v>-1.6221738551183102</v>
      </c>
      <c r="F9">
        <f t="shared" si="2"/>
        <v>4.6538659500524986</v>
      </c>
      <c r="G9">
        <f t="shared" si="3"/>
        <v>-1.1567872601130604</v>
      </c>
      <c r="H9">
        <f t="shared" si="4"/>
        <v>3.2598327211897735</v>
      </c>
      <c r="I9">
        <f t="shared" si="5"/>
        <v>-1.296190582999333</v>
      </c>
      <c r="J9">
        <f t="shared" si="6"/>
        <v>3.6780214242870608</v>
      </c>
      <c r="K9">
        <f t="shared" si="11"/>
        <v>-1.2543717126896041</v>
      </c>
      <c r="L9">
        <f t="shared" si="12"/>
        <v>-15.041633212666264</v>
      </c>
      <c r="M9">
        <f t="shared" si="7"/>
        <v>1.1070634218058353</v>
      </c>
      <c r="N9">
        <f t="shared" si="8"/>
        <v>0.11690346089271442</v>
      </c>
    </row>
    <row r="10" spans="1:14" x14ac:dyDescent="0.3">
      <c r="A10">
        <f t="shared" si="9"/>
        <v>0.8</v>
      </c>
      <c r="B10">
        <f t="shared" si="0"/>
        <v>0.7500433388382366</v>
      </c>
      <c r="C10">
        <f t="shared" si="1"/>
        <v>-1.3969559288001012</v>
      </c>
      <c r="E10">
        <f t="shared" si="10"/>
        <v>-1.5059091541736469</v>
      </c>
      <c r="F10">
        <f t="shared" si="2"/>
        <v>4.3712703896643692</v>
      </c>
      <c r="G10">
        <f t="shared" si="3"/>
        <v>-1.0687821152072099</v>
      </c>
      <c r="H10">
        <f t="shared" si="4"/>
        <v>3.0613538434936238</v>
      </c>
      <c r="I10">
        <f t="shared" si="5"/>
        <v>-1.1997737698242845</v>
      </c>
      <c r="J10">
        <f t="shared" si="6"/>
        <v>3.4543141616375621</v>
      </c>
      <c r="K10">
        <f t="shared" si="11"/>
        <v>-1.1604777380098907</v>
      </c>
      <c r="L10">
        <f t="shared" si="12"/>
        <v>-14.134009638720368</v>
      </c>
      <c r="M10">
        <f t="shared" si="7"/>
        <v>1.0138342996760483</v>
      </c>
      <c r="N10">
        <f t="shared" si="8"/>
        <v>0.26379096083781173</v>
      </c>
    </row>
    <row r="11" spans="1:14" x14ac:dyDescent="0.3">
      <c r="A11">
        <f t="shared" si="9"/>
        <v>1</v>
      </c>
      <c r="B11">
        <f t="shared" si="0"/>
        <v>0.52800065681341901</v>
      </c>
      <c r="C11">
        <f t="shared" si="1"/>
        <v>-1.2948723447834365</v>
      </c>
      <c r="E11">
        <f t="shared" si="10"/>
        <v>-1.3969559288001012</v>
      </c>
      <c r="F11">
        <f t="shared" si="2"/>
        <v>4.1055503776288429</v>
      </c>
      <c r="G11">
        <f t="shared" si="3"/>
        <v>-0.98640089103721684</v>
      </c>
      <c r="H11">
        <f t="shared" si="4"/>
        <v>2.874738438427904</v>
      </c>
      <c r="I11">
        <f t="shared" si="5"/>
        <v>-1.1094820849573108</v>
      </c>
      <c r="J11">
        <f t="shared" si="6"/>
        <v>3.2439734884473093</v>
      </c>
      <c r="K11">
        <f t="shared" si="11"/>
        <v>-1.0725585799553703</v>
      </c>
      <c r="L11">
        <f t="shared" si="12"/>
        <v>-13.280466710879329</v>
      </c>
      <c r="M11">
        <f t="shared" si="7"/>
        <v>0.95462448640382347</v>
      </c>
      <c r="N11">
        <f t="shared" si="8"/>
        <v>0.42662382959040446</v>
      </c>
    </row>
    <row r="12" spans="1:14" x14ac:dyDescent="0.3">
      <c r="A12">
        <f t="shared" si="9"/>
        <v>1.2</v>
      </c>
      <c r="B12">
        <f t="shared" si="0"/>
        <v>0.32288011392163374</v>
      </c>
      <c r="C12">
        <f t="shared" si="1"/>
        <v>-1.1992429082121991</v>
      </c>
      <c r="E12">
        <f t="shared" si="10"/>
        <v>-1.2948723447834365</v>
      </c>
      <c r="F12">
        <f t="shared" si="2"/>
        <v>3.8557040717846274</v>
      </c>
      <c r="G12">
        <f t="shared" si="3"/>
        <v>-0.9093019376049738</v>
      </c>
      <c r="H12">
        <f t="shared" si="4"/>
        <v>2.6992819798748964</v>
      </c>
      <c r="I12">
        <f t="shared" si="5"/>
        <v>-1.0249441467959468</v>
      </c>
      <c r="J12">
        <f t="shared" si="6"/>
        <v>3.046205716151559</v>
      </c>
      <c r="K12">
        <f t="shared" si="11"/>
        <v>-0.9902517731682805</v>
      </c>
      <c r="L12">
        <f t="shared" si="12"/>
        <v>-12.477796366700419</v>
      </c>
      <c r="M12">
        <f t="shared" si="7"/>
        <v>0.91424415916445001</v>
      </c>
      <c r="N12">
        <f t="shared" si="8"/>
        <v>0.59136404524281627</v>
      </c>
    </row>
    <row r="13" spans="1:14" x14ac:dyDescent="0.3">
      <c r="A13">
        <f t="shared" si="9"/>
        <v>1.4</v>
      </c>
      <c r="B13">
        <f t="shared" si="0"/>
        <v>0.13359981731474399</v>
      </c>
      <c r="C13">
        <f t="shared" si="1"/>
        <v>-1.10967690268276</v>
      </c>
      <c r="E13">
        <f t="shared" si="10"/>
        <v>-1.1992429082121991</v>
      </c>
      <c r="F13">
        <f t="shared" si="2"/>
        <v>3.6207889812813274</v>
      </c>
      <c r="G13">
        <f t="shared" si="3"/>
        <v>-0.83716401008406638</v>
      </c>
      <c r="H13">
        <f t="shared" si="4"/>
        <v>2.5343216843304819</v>
      </c>
      <c r="I13">
        <f t="shared" si="5"/>
        <v>-0.94581073977915087</v>
      </c>
      <c r="J13">
        <f t="shared" si="6"/>
        <v>2.8602641794413999</v>
      </c>
      <c r="K13">
        <f t="shared" si="11"/>
        <v>-0.91321649026805907</v>
      </c>
      <c r="L13">
        <f t="shared" si="12"/>
        <v>-11.722980542941915</v>
      </c>
      <c r="M13">
        <f t="shared" si="7"/>
        <v>0.88435381221928355</v>
      </c>
      <c r="N13">
        <f t="shared" si="8"/>
        <v>0.75075399490453953</v>
      </c>
    </row>
    <row r="14" spans="1:14" x14ac:dyDescent="0.3">
      <c r="A14">
        <f t="shared" si="9"/>
        <v>1.5999999999999999</v>
      </c>
      <c r="B14">
        <f t="shared" si="0"/>
        <v>-4.0856391761010524E-2</v>
      </c>
      <c r="C14">
        <f t="shared" si="1"/>
        <v>-1.0258069190678536</v>
      </c>
      <c r="E14">
        <f t="shared" si="10"/>
        <v>-1.10967690268276</v>
      </c>
      <c r="F14">
        <f t="shared" si="2"/>
        <v>3.3999184531221327</v>
      </c>
      <c r="G14">
        <f t="shared" si="3"/>
        <v>-0.76968505737054671</v>
      </c>
      <c r="H14">
        <f t="shared" si="4"/>
        <v>2.3792340397347544</v>
      </c>
      <c r="I14">
        <f t="shared" si="5"/>
        <v>-0.87175349870928454</v>
      </c>
      <c r="J14">
        <f t="shared" si="6"/>
        <v>2.6854464525254751</v>
      </c>
      <c r="K14">
        <f t="shared" si="11"/>
        <v>-0.84113225743021247</v>
      </c>
      <c r="L14">
        <f t="shared" si="12"/>
        <v>-11.013179929195402</v>
      </c>
      <c r="M14">
        <f t="shared" si="7"/>
        <v>0.86037353601523137</v>
      </c>
      <c r="N14">
        <f t="shared" si="8"/>
        <v>0.90122992777624189</v>
      </c>
    </row>
    <row r="15" spans="1:14" x14ac:dyDescent="0.3">
      <c r="A15">
        <f t="shared" si="9"/>
        <v>1.7999999999999998</v>
      </c>
      <c r="B15">
        <f t="shared" si="0"/>
        <v>-0.20144286415950746</v>
      </c>
      <c r="C15">
        <f t="shared" si="1"/>
        <v>-0.94728747236949973</v>
      </c>
      <c r="E15">
        <f t="shared" si="10"/>
        <v>-1.0258069190678536</v>
      </c>
      <c r="F15">
        <f t="shared" si="2"/>
        <v>3.192258366638649</v>
      </c>
      <c r="G15">
        <f t="shared" si="3"/>
        <v>-0.70658108240398865</v>
      </c>
      <c r="H15">
        <f t="shared" si="4"/>
        <v>2.2334324805527035</v>
      </c>
      <c r="I15">
        <f t="shared" si="5"/>
        <v>-0.8024636710125832</v>
      </c>
      <c r="J15">
        <f t="shared" si="6"/>
        <v>2.5210917301394309</v>
      </c>
      <c r="K15">
        <f t="shared" si="11"/>
        <v>-0.77369774605391051</v>
      </c>
      <c r="L15">
        <f t="shared" si="12"/>
        <v>-10.345723387072303</v>
      </c>
      <c r="M15">
        <f t="shared" si="7"/>
        <v>0.83978679235388465</v>
      </c>
      <c r="N15">
        <f t="shared" si="8"/>
        <v>1.0412296565133921</v>
      </c>
    </row>
    <row r="16" spans="1:14" x14ac:dyDescent="0.3">
      <c r="A16">
        <f t="shared" si="9"/>
        <v>1.9999999999999998</v>
      </c>
      <c r="B16">
        <f t="shared" si="0"/>
        <v>-0.34905583592793576</v>
      </c>
      <c r="C16">
        <f t="shared" si="1"/>
        <v>-0.87379370050144045</v>
      </c>
      <c r="E16">
        <f t="shared" si="10"/>
        <v>-0.94728747236949973</v>
      </c>
      <c r="F16">
        <f t="shared" si="2"/>
        <v>2.9970240235933012</v>
      </c>
      <c r="G16">
        <f t="shared" si="3"/>
        <v>-0.64758507001016952</v>
      </c>
      <c r="H16">
        <f t="shared" si="4"/>
        <v>2.0963652004504629</v>
      </c>
      <c r="I16">
        <f t="shared" si="5"/>
        <v>-0.73765095232445343</v>
      </c>
      <c r="J16">
        <f t="shared" si="6"/>
        <v>2.366578363553963</v>
      </c>
      <c r="K16">
        <f t="shared" si="11"/>
        <v>-0.71062963601410345</v>
      </c>
      <c r="L16">
        <f t="shared" si="12"/>
        <v>-9.7180979955603775</v>
      </c>
      <c r="M16">
        <f t="shared" si="7"/>
        <v>0.8212095052546482</v>
      </c>
      <c r="N16">
        <f t="shared" si="8"/>
        <v>1.1702653411825841</v>
      </c>
    </row>
    <row r="17" spans="1:14" x14ac:dyDescent="0.3">
      <c r="A17">
        <f t="shared" si="9"/>
        <v>2.1999999999999997</v>
      </c>
      <c r="B17">
        <f t="shared" si="0"/>
        <v>-0.48453690210847605</v>
      </c>
      <c r="C17">
        <f t="shared" si="1"/>
        <v>-0.80502014015129919</v>
      </c>
      <c r="E17">
        <f t="shared" si="10"/>
        <v>-0.87379370050144045</v>
      </c>
      <c r="F17">
        <f t="shared" si="2"/>
        <v>2.8134772223328461</v>
      </c>
      <c r="G17">
        <f t="shared" si="3"/>
        <v>-0.59244597826815582</v>
      </c>
      <c r="H17">
        <f t="shared" si="4"/>
        <v>1.967513094424707</v>
      </c>
      <c r="I17">
        <f t="shared" si="5"/>
        <v>-0.67704239105896979</v>
      </c>
      <c r="J17">
        <f t="shared" si="6"/>
        <v>2.2213215424092319</v>
      </c>
      <c r="K17">
        <f t="shared" si="11"/>
        <v>-0.65166154626051731</v>
      </c>
      <c r="L17">
        <f t="shared" si="12"/>
        <v>-9.127939685496484</v>
      </c>
      <c r="M17">
        <f t="shared" si="7"/>
        <v>0.8038791660000264</v>
      </c>
      <c r="N17">
        <f t="shared" si="8"/>
        <v>1.2884160681085024</v>
      </c>
    </row>
    <row r="18" spans="1:14" x14ac:dyDescent="0.3">
      <c r="A18">
        <f t="shared" si="9"/>
        <v>2.4</v>
      </c>
      <c r="B18">
        <f t="shared" si="0"/>
        <v>-0.60867628424074072</v>
      </c>
      <c r="C18">
        <f t="shared" si="1"/>
        <v>-0.74067957515967486</v>
      </c>
      <c r="E18">
        <f t="shared" si="10"/>
        <v>-0.80502014015129919</v>
      </c>
      <c r="F18">
        <f t="shared" si="2"/>
        <v>2.6409235051015703</v>
      </c>
      <c r="G18">
        <f t="shared" si="3"/>
        <v>-0.54092778964114219</v>
      </c>
      <c r="H18">
        <f t="shared" si="4"/>
        <v>1.8463878227246227</v>
      </c>
      <c r="I18">
        <f t="shared" si="5"/>
        <v>-0.62038135787883686</v>
      </c>
      <c r="J18">
        <f t="shared" si="6"/>
        <v>2.0847711137461711</v>
      </c>
      <c r="K18">
        <f t="shared" si="11"/>
        <v>-0.59654302877668208</v>
      </c>
      <c r="L18">
        <f t="shared" si="12"/>
        <v>-8.5730244282944259</v>
      </c>
      <c r="M18">
        <f t="shared" si="7"/>
        <v>0.78737444687493019</v>
      </c>
      <c r="N18">
        <f t="shared" si="8"/>
        <v>1.3960507311156709</v>
      </c>
    </row>
    <row r="19" spans="1:14" x14ac:dyDescent="0.3">
      <c r="A19">
        <f t="shared" si="9"/>
        <v>2.6</v>
      </c>
      <c r="B19">
        <f t="shared" si="0"/>
        <v>-0.72221590378811362</v>
      </c>
      <c r="C19">
        <f t="shared" si="1"/>
        <v>-0.68050195312342132</v>
      </c>
      <c r="E19">
        <f t="shared" si="10"/>
        <v>-0.74067957515967486</v>
      </c>
      <c r="F19">
        <f t="shared" si="2"/>
        <v>2.4787095682672144</v>
      </c>
      <c r="G19">
        <f t="shared" si="3"/>
        <v>-0.49280861833295342</v>
      </c>
      <c r="H19">
        <f t="shared" si="4"/>
        <v>1.7325299893591681</v>
      </c>
      <c r="I19">
        <f t="shared" si="5"/>
        <v>-0.56742657622375803</v>
      </c>
      <c r="J19">
        <f t="shared" si="6"/>
        <v>1.9564095301158608</v>
      </c>
      <c r="K19">
        <f t="shared" si="11"/>
        <v>-0.54503862214808874</v>
      </c>
      <c r="L19">
        <f t="shared" si="12"/>
        <v>-8.051259946129667</v>
      </c>
      <c r="M19">
        <f t="shared" si="7"/>
        <v>0.77146132078254603</v>
      </c>
      <c r="N19">
        <f t="shared" si="8"/>
        <v>1.4936772245706598</v>
      </c>
    </row>
    <row r="20" spans="1:14" x14ac:dyDescent="0.3">
      <c r="A20">
        <f t="shared" si="9"/>
        <v>2.8000000000000003</v>
      </c>
      <c r="B20">
        <f t="shared" si="0"/>
        <v>-0.82585227298751684</v>
      </c>
      <c r="C20">
        <f t="shared" si="1"/>
        <v>-0.62423336618440672</v>
      </c>
      <c r="E20">
        <f t="shared" si="10"/>
        <v>-0.68050195312342132</v>
      </c>
      <c r="F20">
        <f t="shared" si="2"/>
        <v>2.32622082581904</v>
      </c>
      <c r="G20">
        <f t="shared" si="3"/>
        <v>-0.44787987054151734</v>
      </c>
      <c r="H20">
        <f t="shared" si="4"/>
        <v>1.6255074284088404</v>
      </c>
      <c r="I20">
        <f t="shared" si="5"/>
        <v>-0.51795121028253721</v>
      </c>
      <c r="J20">
        <f t="shared" si="6"/>
        <v>1.8357499191285449</v>
      </c>
      <c r="K20">
        <f t="shared" si="11"/>
        <v>-0.49692696121056679</v>
      </c>
      <c r="L20">
        <f t="shared" si="12"/>
        <v>-7.5606779127233716</v>
      </c>
      <c r="M20">
        <f t="shared" si="7"/>
        <v>0.75600860877990428</v>
      </c>
      <c r="N20">
        <f t="shared" si="8"/>
        <v>1.5818608817674211</v>
      </c>
    </row>
    <row r="21" spans="1:14" x14ac:dyDescent="0.3">
      <c r="A21">
        <f t="shared" si="9"/>
        <v>3.0000000000000004</v>
      </c>
      <c r="B21">
        <f t="shared" si="0"/>
        <v>-0.92023921394134311</v>
      </c>
      <c r="C21">
        <f t="shared" si="1"/>
        <v>-0.5716350922040665</v>
      </c>
      <c r="E21">
        <f t="shared" si="10"/>
        <v>-0.62423336618440672</v>
      </c>
      <c r="F21">
        <f t="shared" si="2"/>
        <v>2.182879117067916</v>
      </c>
      <c r="G21">
        <f t="shared" si="3"/>
        <v>-0.4059454544776151</v>
      </c>
      <c r="H21">
        <f t="shared" si="4"/>
        <v>1.5249135917623942</v>
      </c>
      <c r="I21">
        <f t="shared" si="5"/>
        <v>-0.47174200700816726</v>
      </c>
      <c r="J21">
        <f t="shared" si="6"/>
        <v>1.7223342672559019</v>
      </c>
      <c r="K21">
        <f t="shared" si="11"/>
        <v>-0.45199993945881656</v>
      </c>
      <c r="L21">
        <f t="shared" si="12"/>
        <v>-7.0994266156943029</v>
      </c>
      <c r="M21">
        <f t="shared" si="7"/>
        <v>0.74094163048580453</v>
      </c>
      <c r="N21">
        <f t="shared" si="8"/>
        <v>1.6611808444271476</v>
      </c>
    </row>
    <row r="22" spans="1:14" x14ac:dyDescent="0.3">
      <c r="A22">
        <f t="shared" si="9"/>
        <v>3.2000000000000006</v>
      </c>
      <c r="B22">
        <f t="shared" si="0"/>
        <v>-1.0059904161297952</v>
      </c>
      <c r="C22">
        <f t="shared" si="1"/>
        <v>-0.52248269274893866</v>
      </c>
      <c r="E22">
        <f t="shared" si="10"/>
        <v>-0.5716350922040665</v>
      </c>
      <c r="F22">
        <f t="shared" si="2"/>
        <v>2.0481405500150092</v>
      </c>
      <c r="G22">
        <f t="shared" si="3"/>
        <v>-0.36682103720256554</v>
      </c>
      <c r="H22">
        <f t="shared" si="4"/>
        <v>1.430366032276478</v>
      </c>
      <c r="I22">
        <f t="shared" si="5"/>
        <v>-0.42859848897641872</v>
      </c>
      <c r="J22">
        <f t="shared" si="6"/>
        <v>1.6157317111253779</v>
      </c>
      <c r="K22">
        <f t="shared" si="11"/>
        <v>-0.41006192109152872</v>
      </c>
      <c r="L22">
        <f t="shared" si="12"/>
        <v>-6.6657640531648834</v>
      </c>
      <c r="M22">
        <f t="shared" si="7"/>
        <v>0.72621676581018169</v>
      </c>
      <c r="N22">
        <f t="shared" si="8"/>
        <v>1.7322071819399769</v>
      </c>
    </row>
    <row r="23" spans="1:14" x14ac:dyDescent="0.3">
      <c r="A23">
        <f t="shared" si="9"/>
        <v>3.4000000000000008</v>
      </c>
      <c r="B23">
        <f t="shared" si="0"/>
        <v>-1.0836818419192848</v>
      </c>
      <c r="C23">
        <f t="shared" si="1"/>
        <v>-0.47656516452393116</v>
      </c>
      <c r="E23">
        <f t="shared" si="10"/>
        <v>-0.52248269274893866</v>
      </c>
      <c r="F23">
        <f t="shared" si="2"/>
        <v>1.9214934723606485</v>
      </c>
      <c r="G23">
        <f t="shared" si="3"/>
        <v>-0.3303333455128738</v>
      </c>
      <c r="H23">
        <f t="shared" si="4"/>
        <v>1.3415049767113154</v>
      </c>
      <c r="I23">
        <f t="shared" si="5"/>
        <v>-0.38833219507780714</v>
      </c>
      <c r="J23">
        <f t="shared" si="6"/>
        <v>1.515536929945527</v>
      </c>
      <c r="K23">
        <f t="shared" si="11"/>
        <v>-0.37092899975438598</v>
      </c>
      <c r="L23">
        <f t="shared" si="12"/>
        <v>-6.2580514389241086</v>
      </c>
      <c r="M23">
        <f t="shared" si="7"/>
        <v>0.71180749308129376</v>
      </c>
      <c r="N23">
        <f t="shared" si="8"/>
        <v>1.7954893350005787</v>
      </c>
    </row>
    <row r="24" spans="1:14" x14ac:dyDescent="0.3">
      <c r="A24">
        <f t="shared" si="9"/>
        <v>3.600000000000001</v>
      </c>
      <c r="B24">
        <f t="shared" si="0"/>
        <v>-1.1538539890756143</v>
      </c>
      <c r="C24">
        <f t="shared" si="1"/>
        <v>-0.43368414108912284</v>
      </c>
      <c r="E24">
        <f t="shared" si="10"/>
        <v>-0.47656516452393116</v>
      </c>
      <c r="F24">
        <f t="shared" si="2"/>
        <v>1.802456562599972</v>
      </c>
      <c r="G24">
        <f t="shared" si="3"/>
        <v>-0.29631950826393394</v>
      </c>
      <c r="H24">
        <f t="shared" si="4"/>
        <v>1.2579919831296986</v>
      </c>
      <c r="I24">
        <f t="shared" si="5"/>
        <v>-0.35076596621096129</v>
      </c>
      <c r="J24">
        <f t="shared" si="6"/>
        <v>1.4213686330776836</v>
      </c>
      <c r="K24">
        <f t="shared" si="11"/>
        <v>-0.33442830121616279</v>
      </c>
      <c r="L24">
        <f t="shared" si="12"/>
        <v>-5.8747470919704874</v>
      </c>
      <c r="M24">
        <f t="shared" si="7"/>
        <v>0.69769672557444218</v>
      </c>
      <c r="N24">
        <f t="shared" si="8"/>
        <v>1.8515507146500565</v>
      </c>
    </row>
    <row r="25" spans="1:14" x14ac:dyDescent="0.3">
      <c r="A25">
        <f t="shared" si="9"/>
        <v>3.8000000000000012</v>
      </c>
      <c r="B25">
        <f t="shared" si="0"/>
        <v>-1.2170140187572946</v>
      </c>
      <c r="C25">
        <f t="shared" si="1"/>
        <v>-0.39365314188316147</v>
      </c>
      <c r="E25">
        <f t="shared" si="10"/>
        <v>-0.43368414108912284</v>
      </c>
      <c r="F25">
        <f t="shared" si="2"/>
        <v>1.6905770340989652</v>
      </c>
      <c r="G25">
        <f t="shared" si="3"/>
        <v>-0.26462643767922633</v>
      </c>
      <c r="H25">
        <f t="shared" si="4"/>
        <v>1.1795086777609596</v>
      </c>
      <c r="I25">
        <f t="shared" si="5"/>
        <v>-0.31573327331302686</v>
      </c>
      <c r="J25">
        <f t="shared" si="6"/>
        <v>1.3328681371234445</v>
      </c>
      <c r="K25">
        <f t="shared" si="11"/>
        <v>-0.30039732737677838</v>
      </c>
      <c r="L25">
        <f t="shared" si="12"/>
        <v>-5.5144006876889318</v>
      </c>
      <c r="M25">
        <f t="shared" si="7"/>
        <v>0.68387260469719846</v>
      </c>
      <c r="N25">
        <f t="shared" si="8"/>
        <v>1.9008866234544932</v>
      </c>
    </row>
    <row r="26" spans="1:14" x14ac:dyDescent="0.3">
      <c r="A26">
        <f t="shared" si="9"/>
        <v>4.0000000000000009</v>
      </c>
      <c r="B26">
        <f t="shared" si="0"/>
        <v>-1.2736377569625428</v>
      </c>
      <c r="C26">
        <f t="shared" si="1"/>
        <v>-0.35629686575251152</v>
      </c>
      <c r="E26">
        <f t="shared" si="10"/>
        <v>-0.39365314188316147</v>
      </c>
      <c r="F26">
        <f t="shared" si="2"/>
        <v>1.5854289454649888</v>
      </c>
      <c r="G26">
        <f t="shared" si="3"/>
        <v>-0.23511024733666258</v>
      </c>
      <c r="H26">
        <f t="shared" si="4"/>
        <v>1.1057555666273373</v>
      </c>
      <c r="I26">
        <f t="shared" si="5"/>
        <v>-0.28307758522042775</v>
      </c>
      <c r="J26">
        <f t="shared" si="6"/>
        <v>1.2496980272306142</v>
      </c>
      <c r="K26">
        <f t="shared" si="11"/>
        <v>-0.26868333916010007</v>
      </c>
      <c r="L26">
        <f t="shared" si="12"/>
        <v>-5.1756478492613942</v>
      </c>
      <c r="M26">
        <f t="shared" si="7"/>
        <v>0.67032619024799256</v>
      </c>
      <c r="N26">
        <f t="shared" si="8"/>
        <v>1.9439639472105354</v>
      </c>
    </row>
    <row r="27" spans="1:14" x14ac:dyDescent="0.3">
      <c r="A27">
        <f t="shared" si="9"/>
        <v>4.2000000000000011</v>
      </c>
      <c r="B27">
        <f t="shared" si="0"/>
        <v>-1.3241715769313993</v>
      </c>
      <c r="C27">
        <f t="shared" si="1"/>
        <v>-0.32145052635156274</v>
      </c>
      <c r="E27">
        <f t="shared" si="10"/>
        <v>-0.35629686575251152</v>
      </c>
      <c r="F27">
        <f t="shared" si="2"/>
        <v>1.4866116109215484</v>
      </c>
      <c r="G27">
        <f t="shared" si="3"/>
        <v>-0.20763570466035666</v>
      </c>
      <c r="H27">
        <f t="shared" si="4"/>
        <v>1.0364509175084438</v>
      </c>
      <c r="I27">
        <f t="shared" si="5"/>
        <v>-0.25265177400166716</v>
      </c>
      <c r="J27">
        <f t="shared" si="6"/>
        <v>1.1715408976337418</v>
      </c>
      <c r="K27">
        <f t="shared" si="11"/>
        <v>-0.23914277598913733</v>
      </c>
      <c r="L27">
        <f t="shared" si="12"/>
        <v>-4.8572050591774563</v>
      </c>
      <c r="M27">
        <f t="shared" si="7"/>
        <v>0.65705019183029079</v>
      </c>
      <c r="N27">
        <f t="shared" si="8"/>
        <v>1.98122176876169</v>
      </c>
    </row>
    <row r="28" spans="1:14" x14ac:dyDescent="0.3">
      <c r="A28">
        <f t="shared" si="9"/>
        <v>4.4000000000000012</v>
      </c>
      <c r="B28">
        <f t="shared" si="0"/>
        <v>-1.3690341695602402</v>
      </c>
      <c r="C28">
        <f t="shared" si="1"/>
        <v>-0.28895922693456</v>
      </c>
      <c r="E28">
        <f t="shared" si="10"/>
        <v>-0.32145052635156274</v>
      </c>
      <c r="F28">
        <f t="shared" si="2"/>
        <v>1.3937481047692644</v>
      </c>
      <c r="G28">
        <f t="shared" si="3"/>
        <v>-0.18207571587463631</v>
      </c>
      <c r="H28">
        <f t="shared" si="4"/>
        <v>0.97132970808133923</v>
      </c>
      <c r="I28">
        <f t="shared" si="5"/>
        <v>-0.2243175555434288</v>
      </c>
      <c r="J28">
        <f t="shared" si="6"/>
        <v>1.098098166740288</v>
      </c>
      <c r="K28">
        <f t="shared" si="11"/>
        <v>-0.21164070967753393</v>
      </c>
      <c r="L28">
        <f t="shared" si="12"/>
        <v>-4.5578648719024377</v>
      </c>
      <c r="M28">
        <f t="shared" si="7"/>
        <v>0.64403827168433891</v>
      </c>
      <c r="N28">
        <f t="shared" si="8"/>
        <v>2.0130724412445788</v>
      </c>
    </row>
    <row r="29" spans="1:14" x14ac:dyDescent="0.3">
      <c r="A29">
        <f t="shared" si="9"/>
        <v>4.6000000000000014</v>
      </c>
      <c r="B29">
        <f t="shared" si="0"/>
        <v>-1.4086182084680807</v>
      </c>
      <c r="C29">
        <f t="shared" si="1"/>
        <v>-0.25867737220703813</v>
      </c>
      <c r="E29">
        <f t="shared" si="10"/>
        <v>-0.28895922693456</v>
      </c>
      <c r="F29">
        <f t="shared" si="2"/>
        <v>1.306483854365208</v>
      </c>
      <c r="G29">
        <f t="shared" si="3"/>
        <v>-0.1583108414980392</v>
      </c>
      <c r="H29">
        <f t="shared" si="4"/>
        <v>0.91014263632003045</v>
      </c>
      <c r="I29">
        <f t="shared" si="5"/>
        <v>-0.19794496330255695</v>
      </c>
      <c r="J29">
        <f t="shared" si="6"/>
        <v>1.0290889623509398</v>
      </c>
      <c r="K29">
        <f t="shared" si="11"/>
        <v>-0.18605033069946603</v>
      </c>
      <c r="L29">
        <f t="shared" si="12"/>
        <v>-4.2764914098814915</v>
      </c>
      <c r="M29">
        <f t="shared" si="7"/>
        <v>0.63128466113839687</v>
      </c>
      <c r="N29">
        <f t="shared" si="8"/>
        <v>2.0399028696064776</v>
      </c>
    </row>
    <row r="30" spans="1:14" x14ac:dyDescent="0.3">
      <c r="A30">
        <f t="shared" si="9"/>
        <v>4.8000000000000016</v>
      </c>
      <c r="B30">
        <f t="shared" si="0"/>
        <v>-1.4432919159609283</v>
      </c>
      <c r="C30">
        <f t="shared" si="1"/>
        <v>-0.23046811504248355</v>
      </c>
      <c r="E30">
        <f t="shared" si="10"/>
        <v>-0.25867737220703813</v>
      </c>
      <c r="F30">
        <f t="shared" si="2"/>
        <v>1.2244853163822425</v>
      </c>
      <c r="G30">
        <f t="shared" si="3"/>
        <v>-0.13622884056881387</v>
      </c>
      <c r="H30">
        <f t="shared" si="4"/>
        <v>0.85265518946995844</v>
      </c>
      <c r="I30">
        <f t="shared" si="5"/>
        <v>-0.17341185326004227</v>
      </c>
      <c r="J30">
        <f t="shared" si="6"/>
        <v>0.96424907286361972</v>
      </c>
      <c r="K30">
        <f t="shared" si="11"/>
        <v>-0.16225246492067613</v>
      </c>
      <c r="L30">
        <f t="shared" si="12"/>
        <v>-4.0120161261127611</v>
      </c>
      <c r="M30">
        <f t="shared" si="7"/>
        <v>0.61878394919651003</v>
      </c>
      <c r="N30">
        <f t="shared" si="8"/>
        <v>2.0620758651574382</v>
      </c>
    </row>
    <row r="31" spans="1:14" x14ac:dyDescent="0.3">
      <c r="A31">
        <f t="shared" si="9"/>
        <v>5.0000000000000018</v>
      </c>
      <c r="B31">
        <f t="shared" si="0"/>
        <v>-1.4734005357705635</v>
      </c>
      <c r="C31">
        <f t="shared" si="1"/>
        <v>-0.20420283599981534</v>
      </c>
      <c r="E31">
        <f t="shared" si="10"/>
        <v>-0.23046811504248355</v>
      </c>
      <c r="F31">
        <f t="shared" si="2"/>
        <v>1.1474387314199774</v>
      </c>
      <c r="G31">
        <f t="shared" si="3"/>
        <v>-0.1157242419004858</v>
      </c>
      <c r="H31">
        <f t="shared" si="4"/>
        <v>0.79864676813105895</v>
      </c>
      <c r="I31">
        <f t="shared" si="5"/>
        <v>-0.15060343822937766</v>
      </c>
      <c r="J31">
        <f t="shared" si="6"/>
        <v>0.90332996055636383</v>
      </c>
      <c r="K31">
        <f t="shared" si="11"/>
        <v>-0.14013511898684716</v>
      </c>
      <c r="L31">
        <f t="shared" si="12"/>
        <v>-3.7634338175147768</v>
      </c>
      <c r="M31">
        <f t="shared" si="7"/>
        <v>0.60653096561495379</v>
      </c>
      <c r="N31">
        <f t="shared" si="8"/>
        <v>2.0799315013855173</v>
      </c>
    </row>
    <row r="32" spans="1:14" x14ac:dyDescent="0.3">
      <c r="A32">
        <f t="shared" si="9"/>
        <v>5.200000000000002</v>
      </c>
      <c r="B32">
        <f t="shared" si="0"/>
        <v>-1.4992677180961509</v>
      </c>
      <c r="C32">
        <f t="shared" si="1"/>
        <v>-0.17976065369946306</v>
      </c>
      <c r="E32">
        <f t="shared" si="10"/>
        <v>-0.20420283599981534</v>
      </c>
      <c r="F32">
        <f t="shared" si="2"/>
        <v>1.0750489523305966</v>
      </c>
      <c r="G32">
        <f t="shared" si="3"/>
        <v>-9.6697940766755669E-2</v>
      </c>
      <c r="H32">
        <f t="shared" si="4"/>
        <v>0.74790986218810618</v>
      </c>
      <c r="I32">
        <f t="shared" si="5"/>
        <v>-0.12941184978100473</v>
      </c>
      <c r="J32">
        <f t="shared" si="6"/>
        <v>0.84609783327528643</v>
      </c>
      <c r="K32">
        <f t="shared" si="11"/>
        <v>-0.11959305267228669</v>
      </c>
      <c r="L32">
        <f t="shared" si="12"/>
        <v>-3.5297988742468132</v>
      </c>
      <c r="M32">
        <f t="shared" si="7"/>
        <v>0.59452071585294719</v>
      </c>
      <c r="N32">
        <f t="shared" si="8"/>
        <v>2.093788433949098</v>
      </c>
    </row>
    <row r="33" spans="1:14" x14ac:dyDescent="0.3">
      <c r="A33">
        <f t="shared" si="9"/>
        <v>5.4000000000000021</v>
      </c>
      <c r="B33">
        <f t="shared" si="0"/>
        <v>-1.5211968221496912</v>
      </c>
      <c r="C33">
        <f t="shared" si="1"/>
        <v>-0.15702796423077334</v>
      </c>
      <c r="E33">
        <f t="shared" si="10"/>
        <v>-0.17976065369946306</v>
      </c>
      <c r="F33">
        <f t="shared" si="2"/>
        <v>1.0070383418971809</v>
      </c>
      <c r="G33">
        <f t="shared" si="3"/>
        <v>-7.9056819509744969E-2</v>
      </c>
      <c r="H33">
        <f t="shared" si="4"/>
        <v>0.70024927552003857</v>
      </c>
      <c r="I33">
        <f t="shared" si="5"/>
        <v>-0.1097357261474592</v>
      </c>
      <c r="J33">
        <f t="shared" si="6"/>
        <v>0.7923327710712611</v>
      </c>
      <c r="K33">
        <f t="shared" si="11"/>
        <v>-0.10052737659233695</v>
      </c>
      <c r="L33">
        <f t="shared" si="12"/>
        <v>-3.3102217510190886</v>
      </c>
      <c r="M33">
        <f t="shared" si="7"/>
        <v>0.58274834450999791</v>
      </c>
      <c r="N33">
        <f t="shared" si="8"/>
        <v>2.1039451666596891</v>
      </c>
    </row>
    <row r="34" spans="1:14" x14ac:dyDescent="0.3">
      <c r="A34">
        <f t="shared" si="9"/>
        <v>5.6000000000000023</v>
      </c>
      <c r="B34">
        <f t="shared" si="0"/>
        <v>-1.5394721410983221</v>
      </c>
      <c r="C34">
        <f t="shared" si="1"/>
        <v>-0.13589800787162851</v>
      </c>
      <c r="E34">
        <f t="shared" si="10"/>
        <v>-0.15702796423077334</v>
      </c>
      <c r="F34">
        <f t="shared" si="2"/>
        <v>0.94314573576030469</v>
      </c>
      <c r="G34">
        <f t="shared" si="3"/>
        <v>-6.2713390654742865E-2</v>
      </c>
      <c r="H34">
        <f t="shared" si="4"/>
        <v>0.65548139660153337</v>
      </c>
      <c r="I34">
        <f t="shared" si="5"/>
        <v>-9.1479824570619997E-2</v>
      </c>
      <c r="J34">
        <f t="shared" si="6"/>
        <v>0.74182790453347169</v>
      </c>
      <c r="K34">
        <f t="shared" si="11"/>
        <v>-8.2845173777426159E-2</v>
      </c>
      <c r="L34">
        <f t="shared" si="12"/>
        <v>-3.10386564725597</v>
      </c>
      <c r="M34">
        <f t="shared" si="7"/>
        <v>0.57120911441412825</v>
      </c>
      <c r="N34">
        <f t="shared" si="8"/>
        <v>2.1106812555124503</v>
      </c>
    </row>
    <row r="35" spans="1:14" x14ac:dyDescent="0.3">
      <c r="A35">
        <f t="shared" si="9"/>
        <v>5.8000000000000025</v>
      </c>
      <c r="B35">
        <f t="shared" si="0"/>
        <v>-1.5543600540066966</v>
      </c>
      <c r="C35">
        <f t="shared" si="1"/>
        <v>-0.11627046150291243</v>
      </c>
      <c r="E35">
        <f t="shared" si="10"/>
        <v>-0.13589800787162851</v>
      </c>
      <c r="F35">
        <f t="shared" si="2"/>
        <v>0.88312546673154491</v>
      </c>
      <c r="G35">
        <f t="shared" si="3"/>
        <v>-4.7585461198474011E-2</v>
      </c>
      <c r="H35">
        <f t="shared" si="4"/>
        <v>0.61343351228091492</v>
      </c>
      <c r="I35">
        <f t="shared" si="5"/>
        <v>-7.4554656643537012E-2</v>
      </c>
      <c r="J35">
        <f t="shared" si="6"/>
        <v>0.69438864176041559</v>
      </c>
      <c r="K35">
        <f t="shared" si="11"/>
        <v>-6.6459143695586947E-2</v>
      </c>
      <c r="L35">
        <f t="shared" si="12"/>
        <v>-2.9099433837527235</v>
      </c>
      <c r="M35">
        <f t="shared" si="7"/>
        <v>0.55989839431623423</v>
      </c>
      <c r="N35">
        <f t="shared" si="8"/>
        <v>2.1142584483229308</v>
      </c>
    </row>
    <row r="36" spans="1:14" x14ac:dyDescent="0.3">
      <c r="A36">
        <f t="shared" si="9"/>
        <v>6.0000000000000027</v>
      </c>
      <c r="B36">
        <f t="shared" si="0"/>
        <v>-1.5661101091100442</v>
      </c>
      <c r="C36">
        <f t="shared" si="1"/>
        <v>-9.8051055196188022E-2</v>
      </c>
      <c r="E36">
        <f t="shared" si="10"/>
        <v>-0.11627046150291243</v>
      </c>
      <c r="F36">
        <f t="shared" si="2"/>
        <v>0.82674644686103749</v>
      </c>
      <c r="G36">
        <f t="shared" si="3"/>
        <v>-3.3595816816808677E-2</v>
      </c>
      <c r="H36">
        <f t="shared" si="4"/>
        <v>0.57394316217920316</v>
      </c>
      <c r="I36">
        <f t="shared" si="5"/>
        <v>-5.8876145284992104E-2</v>
      </c>
      <c r="J36">
        <f t="shared" si="6"/>
        <v>0.64983194108998876</v>
      </c>
      <c r="K36">
        <f t="shared" si="11"/>
        <v>-5.1287267393913552E-2</v>
      </c>
      <c r="L36">
        <f t="shared" si="12"/>
        <v>-2.7277144641976894</v>
      </c>
      <c r="M36">
        <f t="shared" si="7"/>
        <v>0.548811651324006</v>
      </c>
      <c r="N36">
        <f t="shared" si="8"/>
        <v>2.1149217604340502</v>
      </c>
    </row>
    <row r="37" spans="1:14" x14ac:dyDescent="0.3">
      <c r="A37">
        <f t="shared" ref="A37:A59" si="13">A36+$B$2</f>
        <v>6.2000000000000028</v>
      </c>
      <c r="B37">
        <f t="shared" si="0"/>
        <v>-1.5749560424920297</v>
      </c>
      <c r="C37">
        <f t="shared" si="1"/>
        <v>-8.1151211543016355E-2</v>
      </c>
      <c r="E37">
        <f t="shared" si="10"/>
        <v>-9.8051055196188022E-2</v>
      </c>
      <c r="F37">
        <f t="shared" si="2"/>
        <v>0.7737913038411961</v>
      </c>
      <c r="G37">
        <f t="shared" si="3"/>
        <v>-2.0671924812068407E-2</v>
      </c>
      <c r="H37">
        <f t="shared" si="4"/>
        <v>0.53685753130631098</v>
      </c>
      <c r="I37">
        <f t="shared" si="5"/>
        <v>-4.4365302065556923E-2</v>
      </c>
      <c r="J37">
        <f t="shared" si="6"/>
        <v>0.60798562688060176</v>
      </c>
      <c r="K37">
        <f t="shared" si="11"/>
        <v>-3.7252492508127844E-2</v>
      </c>
      <c r="L37">
        <f t="shared" si="12"/>
        <v>-2.5564823106198711</v>
      </c>
      <c r="M37">
        <f t="shared" si="7"/>
        <v>0.53794444595306445</v>
      </c>
      <c r="N37">
        <f t="shared" si="8"/>
        <v>2.1129004884450939</v>
      </c>
    </row>
    <row r="38" spans="1:14" x14ac:dyDescent="0.3">
      <c r="A38">
        <f t="shared" si="13"/>
        <v>6.400000000000003</v>
      </c>
      <c r="B38">
        <f t="shared" si="0"/>
        <v>-1.5811167360002238</v>
      </c>
      <c r="C38">
        <f t="shared" si="1"/>
        <v>-6.5487706379081634E-2</v>
      </c>
      <c r="E38">
        <f t="shared" si="10"/>
        <v>-8.1151211543016355E-2</v>
      </c>
      <c r="F38">
        <f t="shared" si="2"/>
        <v>0.72405556853095954</v>
      </c>
      <c r="G38">
        <f t="shared" si="3"/>
        <v>-8.7456546899204041E-3</v>
      </c>
      <c r="H38">
        <f t="shared" si="4"/>
        <v>0.50203287863265267</v>
      </c>
      <c r="I38">
        <f t="shared" si="5"/>
        <v>-3.0947923679751084E-2</v>
      </c>
      <c r="J38">
        <f t="shared" si="6"/>
        <v>0.56868774579553494</v>
      </c>
      <c r="K38">
        <f t="shared" si="11"/>
        <v>-2.4282436963462856E-2</v>
      </c>
      <c r="L38">
        <f t="shared" ref="L38:L60" si="14">-3.1*(F38+$B$2*0.5*J38)-0.3*(E38+$B$2*0.5*I38)</f>
        <v>-2.3955916624692932</v>
      </c>
      <c r="M38">
        <f t="shared" si="7"/>
        <v>0.52729242863023007</v>
      </c>
      <c r="N38">
        <f t="shared" si="8"/>
        <v>2.1084091646304541</v>
      </c>
    </row>
    <row r="39" spans="1:14" x14ac:dyDescent="0.3">
      <c r="A39">
        <f t="shared" si="13"/>
        <v>6.6000000000000032</v>
      </c>
      <c r="B39">
        <f t="shared" ref="B39:B59" si="15">B38+($B$2/6)*(E39+2*G39+2*I39+K39)</f>
        <v>-1.5847971180049718</v>
      </c>
      <c r="C39">
        <f t="shared" ref="C39:C59" si="16">C38+($B$2/6)*(F39+2*H39+2*J39+L39)</f>
        <v>-5.0982349636007097E-2</v>
      </c>
      <c r="E39">
        <f t="shared" si="10"/>
        <v>-6.5487706379081634E-2</v>
      </c>
      <c r="F39">
        <f t="shared" ref="F39:F60" si="17">-3.1*C38-0.3*B38</f>
        <v>0.67734691057522023</v>
      </c>
      <c r="G39">
        <f t="shared" ref="G39:G60" si="18">C38+$B$2*0.5*F39</f>
        <v>2.2469846784403946E-3</v>
      </c>
      <c r="H39">
        <f t="shared" ref="H39:H60" si="19">-3.1*(C38+$B$2*0.5*F39)-0.3*(B38+$B$2*0.5*E39)</f>
        <v>0.46933399948827437</v>
      </c>
      <c r="I39">
        <f t="shared" ref="I39:I60" si="20">C38+$B$2*0.5*H39</f>
        <v>-1.8554306430254193E-2</v>
      </c>
      <c r="J39">
        <f t="shared" ref="J39:J60" si="21">-3.1*(C38+$B$2*0.5*H39)-0.3*(B38+$B$2*0.5*G39)</f>
        <v>0.53178596119350197</v>
      </c>
      <c r="K39">
        <f t="shared" si="11"/>
        <v>-1.2309110259731436E-2</v>
      </c>
      <c r="L39">
        <f t="shared" si="14"/>
        <v>-2.2444261296465364</v>
      </c>
      <c r="M39">
        <f t="shared" si="7"/>
        <v>0.51685133700919783</v>
      </c>
      <c r="N39">
        <f t="shared" si="8"/>
        <v>2.1016484550141694</v>
      </c>
    </row>
    <row r="40" spans="1:14" x14ac:dyDescent="0.3">
      <c r="A40">
        <f t="shared" si="13"/>
        <v>6.8000000000000034</v>
      </c>
      <c r="B40">
        <f t="shared" si="15"/>
        <v>-1.5861890103938681</v>
      </c>
      <c r="C40">
        <f t="shared" si="16"/>
        <v>-3.7561685128748939E-2</v>
      </c>
      <c r="E40">
        <f t="shared" si="10"/>
        <v>-5.0982349636007097E-2</v>
      </c>
      <c r="F40">
        <f t="shared" si="17"/>
        <v>0.6334844192731135</v>
      </c>
      <c r="G40">
        <f t="shared" si="18"/>
        <v>1.2366092291304261E-2</v>
      </c>
      <c r="H40">
        <f t="shared" si="19"/>
        <v>0.43863371978752852</v>
      </c>
      <c r="I40">
        <f t="shared" si="20"/>
        <v>-7.1189776572542426E-3</v>
      </c>
      <c r="J40">
        <f t="shared" si="21"/>
        <v>0.49713698337024054</v>
      </c>
      <c r="K40">
        <f t="shared" ref="K40:K60" si="22">C39+$B$2*0.5*J40</f>
        <v>-1.2686512989830423E-3</v>
      </c>
      <c r="L40">
        <f t="shared" si="14"/>
        <v>-2.1024058903709069</v>
      </c>
      <c r="M40">
        <f t="shared" si="7"/>
        <v>0.50661699374722202</v>
      </c>
      <c r="N40">
        <f t="shared" si="8"/>
        <v>2.0928060041410901</v>
      </c>
    </row>
    <row r="41" spans="1:14" x14ac:dyDescent="0.3">
      <c r="A41">
        <f t="shared" si="13"/>
        <v>7.0000000000000036</v>
      </c>
      <c r="B41">
        <f t="shared" si="15"/>
        <v>-1.5854719249930993</v>
      </c>
      <c r="C41">
        <f t="shared" si="16"/>
        <v>-2.5156708157020112E-2</v>
      </c>
      <c r="E41">
        <f t="shared" si="10"/>
        <v>-3.7561685128748939E-2</v>
      </c>
      <c r="F41">
        <f t="shared" si="17"/>
        <v>0.59229792701728212</v>
      </c>
      <c r="G41">
        <f t="shared" si="18"/>
        <v>2.1668107572979274E-2</v>
      </c>
      <c r="H41">
        <f t="shared" si="19"/>
        <v>0.40981242019578706</v>
      </c>
      <c r="I41">
        <f t="shared" si="20"/>
        <v>3.4195568908297683E-3</v>
      </c>
      <c r="J41">
        <f t="shared" si="21"/>
        <v>0.46460603352939878</v>
      </c>
      <c r="K41">
        <f t="shared" si="22"/>
        <v>8.8989182241909423E-3</v>
      </c>
      <c r="L41">
        <f t="shared" si="14"/>
        <v>-1.9689855253157886</v>
      </c>
      <c r="M41">
        <f t="shared" si="7"/>
        <v>0.49658530454966537</v>
      </c>
      <c r="N41">
        <f t="shared" si="8"/>
        <v>2.0820572295427646</v>
      </c>
    </row>
    <row r="42" spans="1:14" x14ac:dyDescent="0.3">
      <c r="A42">
        <f t="shared" si="13"/>
        <v>7.2000000000000037</v>
      </c>
      <c r="B42">
        <f t="shared" si="15"/>
        <v>-1.5828138124178759</v>
      </c>
      <c r="C42">
        <f t="shared" si="16"/>
        <v>-1.370259986558285E-2</v>
      </c>
      <c r="E42">
        <f t="shared" si="10"/>
        <v>-2.5156708157020112E-2</v>
      </c>
      <c r="F42">
        <f t="shared" si="17"/>
        <v>0.5536273727846921</v>
      </c>
      <c r="G42">
        <f t="shared" si="18"/>
        <v>3.0206029121449103E-2</v>
      </c>
      <c r="H42">
        <f t="shared" si="19"/>
        <v>0.3827575884661481</v>
      </c>
      <c r="I42">
        <f t="shared" si="20"/>
        <v>1.3119050689594701E-2</v>
      </c>
      <c r="J42">
        <f t="shared" si="21"/>
        <v>0.43406633948654272</v>
      </c>
      <c r="K42">
        <f t="shared" si="22"/>
        <v>1.8249925791634161E-2</v>
      </c>
      <c r="L42">
        <f t="shared" si="14"/>
        <v>-1.8436519799469557</v>
      </c>
      <c r="M42">
        <f t="shared" si="7"/>
        <v>0.48675225637611119</v>
      </c>
      <c r="N42">
        <f t="shared" si="8"/>
        <v>2.069566068793987</v>
      </c>
    </row>
    <row r="43" spans="1:14" x14ac:dyDescent="0.3">
      <c r="A43">
        <f t="shared" si="13"/>
        <v>7.4000000000000039</v>
      </c>
      <c r="B43">
        <f t="shared" si="15"/>
        <v>-1.5783717661763141</v>
      </c>
      <c r="C43">
        <f t="shared" si="16"/>
        <v>-3.1384773707089138E-3</v>
      </c>
      <c r="E43">
        <f t="shared" si="10"/>
        <v>-1.370259986558285E-2</v>
      </c>
      <c r="F43">
        <f t="shared" si="17"/>
        <v>0.51732220330866963</v>
      </c>
      <c r="G43">
        <f t="shared" si="18"/>
        <v>3.8029620465284117E-2</v>
      </c>
      <c r="H43">
        <f t="shared" si="19"/>
        <v>0.35736339827894953</v>
      </c>
      <c r="I43">
        <f t="shared" si="20"/>
        <v>2.2033739962312102E-2</v>
      </c>
      <c r="J43">
        <f t="shared" si="21"/>
        <v>0.40539866122823676</v>
      </c>
      <c r="K43">
        <f t="shared" si="22"/>
        <v>2.6837266257240824E-2</v>
      </c>
      <c r="L43">
        <f t="shared" si="14"/>
        <v>-1.7259226474768239</v>
      </c>
      <c r="M43">
        <f t="shared" si="7"/>
        <v>0.47711391574941647</v>
      </c>
      <c r="N43">
        <f t="shared" si="8"/>
        <v>2.0554856819257306</v>
      </c>
    </row>
    <row r="44" spans="1:14" x14ac:dyDescent="0.3">
      <c r="A44">
        <f t="shared" si="13"/>
        <v>7.6000000000000041</v>
      </c>
      <c r="B44">
        <f t="shared" si="15"/>
        <v>-1.5722926846838072</v>
      </c>
      <c r="C44">
        <f t="shared" si="16"/>
        <v>6.5928412811314153E-3</v>
      </c>
      <c r="E44">
        <f t="shared" si="10"/>
        <v>-3.1384773707089138E-3</v>
      </c>
      <c r="F44">
        <f t="shared" si="17"/>
        <v>0.48324080970209188</v>
      </c>
      <c r="G44">
        <f t="shared" si="18"/>
        <v>4.5185603599500274E-2</v>
      </c>
      <c r="H44">
        <f t="shared" si="19"/>
        <v>0.33353031301556468</v>
      </c>
      <c r="I44">
        <f t="shared" si="20"/>
        <v>3.0214553930847557E-2</v>
      </c>
      <c r="J44">
        <f t="shared" si="21"/>
        <v>0.37849084455928178</v>
      </c>
      <c r="K44">
        <f t="shared" si="22"/>
        <v>3.4710607085219267E-2</v>
      </c>
      <c r="L44">
        <f t="shared" si="14"/>
        <v>-1.6153435652965751</v>
      </c>
      <c r="M44">
        <f t="shared" si="7"/>
        <v>0.46766642713524792</v>
      </c>
      <c r="N44">
        <f t="shared" si="8"/>
        <v>2.039959111819055</v>
      </c>
    </row>
    <row r="45" spans="1:14" x14ac:dyDescent="0.3">
      <c r="A45">
        <f t="shared" si="13"/>
        <v>7.8000000000000043</v>
      </c>
      <c r="B45">
        <f t="shared" si="15"/>
        <v>-1.5647138936874989</v>
      </c>
      <c r="C45">
        <f t="shared" si="16"/>
        <v>1.5545058201004868E-2</v>
      </c>
      <c r="E45">
        <f t="shared" si="10"/>
        <v>6.5928412811314153E-3</v>
      </c>
      <c r="F45">
        <f t="shared" si="17"/>
        <v>0.45124999743363475</v>
      </c>
      <c r="G45">
        <f t="shared" si="18"/>
        <v>5.1717841024494893E-2</v>
      </c>
      <c r="H45">
        <f t="shared" si="19"/>
        <v>0.31116471299077397</v>
      </c>
      <c r="I45">
        <f t="shared" si="20"/>
        <v>3.7709312580208813E-2</v>
      </c>
      <c r="J45">
        <f t="shared" si="21"/>
        <v>0.35323740117575997</v>
      </c>
      <c r="K45">
        <f t="shared" si="22"/>
        <v>4.1916581398707409E-2</v>
      </c>
      <c r="L45">
        <f t="shared" si="14"/>
        <v>-1.5114877181704991</v>
      </c>
      <c r="M45">
        <f t="shared" si="7"/>
        <v>0.45840601137401077</v>
      </c>
      <c r="N45">
        <f t="shared" si="8"/>
        <v>2.0231199050615096</v>
      </c>
    </row>
    <row r="46" spans="1:14" x14ac:dyDescent="0.3">
      <c r="A46">
        <f t="shared" si="13"/>
        <v>8.0000000000000036</v>
      </c>
      <c r="B46">
        <f t="shared" si="15"/>
        <v>-1.5557637314523751</v>
      </c>
      <c r="C46">
        <f t="shared" si="16"/>
        <v>2.3768603618315509E-2</v>
      </c>
      <c r="E46">
        <f t="shared" si="10"/>
        <v>1.5545058201004868E-2</v>
      </c>
      <c r="F46">
        <f t="shared" si="17"/>
        <v>0.42122448768313453</v>
      </c>
      <c r="G46">
        <f t="shared" si="18"/>
        <v>5.766750696931832E-2</v>
      </c>
      <c r="H46">
        <f t="shared" si="19"/>
        <v>0.29017854475533267</v>
      </c>
      <c r="I46">
        <f t="shared" si="20"/>
        <v>4.4562912676538134E-2</v>
      </c>
      <c r="J46">
        <f t="shared" si="21"/>
        <v>0.32953911359990185</v>
      </c>
      <c r="K46">
        <f t="shared" si="22"/>
        <v>4.8498969560995052E-2</v>
      </c>
      <c r="L46">
        <f t="shared" si="14"/>
        <v>-1.4139534418742843</v>
      </c>
      <c r="M46">
        <f t="shared" si="7"/>
        <v>0.44932896415497275</v>
      </c>
      <c r="N46">
        <f t="shared" si="8"/>
        <v>2.005092695607348</v>
      </c>
    </row>
    <row r="47" spans="1:14" x14ac:dyDescent="0.3">
      <c r="A47">
        <f t="shared" si="13"/>
        <v>8.2000000000000028</v>
      </c>
      <c r="B47">
        <f t="shared" si="15"/>
        <v>-1.5455620989211512</v>
      </c>
      <c r="C47">
        <f t="shared" si="16"/>
        <v>3.131083149237468E-2</v>
      </c>
      <c r="E47">
        <f t="shared" si="10"/>
        <v>2.3768603618315509E-2</v>
      </c>
      <c r="F47">
        <f t="shared" si="17"/>
        <v>0.39304644821893442</v>
      </c>
      <c r="G47">
        <f t="shared" si="18"/>
        <v>6.3073248440208951E-2</v>
      </c>
      <c r="H47">
        <f t="shared" si="19"/>
        <v>0.27048899116251529</v>
      </c>
      <c r="I47">
        <f t="shared" si="20"/>
        <v>5.081750273456704E-2</v>
      </c>
      <c r="J47">
        <f t="shared" si="21"/>
        <v>0.30730266350534841</v>
      </c>
      <c r="K47">
        <f t="shared" si="22"/>
        <v>5.4498869968850353E-2</v>
      </c>
      <c r="L47">
        <f t="shared" si="14"/>
        <v>-1.3223629213328865</v>
      </c>
      <c r="M47">
        <f t="shared" si="7"/>
        <v>0.44043165452671751</v>
      </c>
      <c r="N47">
        <f t="shared" si="8"/>
        <v>1.9859937534478687</v>
      </c>
    </row>
    <row r="48" spans="1:14" x14ac:dyDescent="0.3">
      <c r="A48">
        <f t="shared" si="13"/>
        <v>8.4000000000000021</v>
      </c>
      <c r="B48">
        <f t="shared" si="15"/>
        <v>-1.53422097692905</v>
      </c>
      <c r="C48">
        <f t="shared" si="16"/>
        <v>3.8216203506406587E-2</v>
      </c>
      <c r="E48">
        <f t="shared" si="10"/>
        <v>3.131083149237468E-2</v>
      </c>
      <c r="F48">
        <f t="shared" si="17"/>
        <v>0.36660505204998378</v>
      </c>
      <c r="G48">
        <f t="shared" si="18"/>
        <v>6.7971336697373069E-2</v>
      </c>
      <c r="H48">
        <f t="shared" si="19"/>
        <v>0.25201816096971758</v>
      </c>
      <c r="I48">
        <f t="shared" si="20"/>
        <v>5.6512647589346439E-2</v>
      </c>
      <c r="J48">
        <f t="shared" si="21"/>
        <v>0.28644028204845018</v>
      </c>
      <c r="K48">
        <f t="shared" si="22"/>
        <v>5.9954859697219698E-2</v>
      </c>
      <c r="L48">
        <f t="shared" si="14"/>
        <v>-1.2363607776653622</v>
      </c>
      <c r="M48">
        <f t="shared" si="7"/>
        <v>0.43171052344045002</v>
      </c>
      <c r="N48">
        <f t="shared" si="8"/>
        <v>1.9659315003694999</v>
      </c>
    </row>
    <row r="49" spans="1:14" x14ac:dyDescent="0.3">
      <c r="A49">
        <f t="shared" si="13"/>
        <v>8.6000000000000014</v>
      </c>
      <c r="B49">
        <f t="shared" si="15"/>
        <v>-1.5218449124312396</v>
      </c>
      <c r="C49">
        <f t="shared" si="16"/>
        <v>4.4526462132340884E-2</v>
      </c>
      <c r="E49">
        <f t="shared" si="10"/>
        <v>3.8216203506406587E-2</v>
      </c>
      <c r="F49">
        <f t="shared" si="17"/>
        <v>0.34179606220885456</v>
      </c>
      <c r="G49">
        <f t="shared" si="18"/>
        <v>7.2395809727292038E-2</v>
      </c>
      <c r="H49">
        <f t="shared" si="19"/>
        <v>0.23469279681891747</v>
      </c>
      <c r="I49">
        <f t="shared" si="20"/>
        <v>6.1685483188298335E-2</v>
      </c>
      <c r="J49">
        <f t="shared" si="21"/>
        <v>0.26686942090317134</v>
      </c>
      <c r="K49">
        <f t="shared" si="22"/>
        <v>6.4903145596723721E-2</v>
      </c>
      <c r="L49">
        <f t="shared" si="14"/>
        <v>-1.1556127388750033</v>
      </c>
      <c r="M49">
        <f t="shared" si="7"/>
        <v>0.42316208232398894</v>
      </c>
      <c r="N49">
        <f t="shared" si="8"/>
        <v>1.9450069947552286</v>
      </c>
    </row>
    <row r="50" spans="1:14" x14ac:dyDescent="0.3">
      <c r="A50">
        <f t="shared" si="13"/>
        <v>8.8000000000000007</v>
      </c>
      <c r="B50">
        <f t="shared" si="15"/>
        <v>-1.508531475584675</v>
      </c>
      <c r="C50">
        <f t="shared" si="16"/>
        <v>5.0280793413993025E-2</v>
      </c>
      <c r="E50">
        <f t="shared" si="10"/>
        <v>4.4526462132340884E-2</v>
      </c>
      <c r="F50">
        <f t="shared" si="17"/>
        <v>0.31852144111911518</v>
      </c>
      <c r="G50">
        <f t="shared" si="18"/>
        <v>7.6378606244252412E-2</v>
      </c>
      <c r="H50">
        <f t="shared" si="19"/>
        <v>0.21844400050821913</v>
      </c>
      <c r="I50">
        <f t="shared" si="20"/>
        <v>6.6370862183162793E-2</v>
      </c>
      <c r="J50">
        <f t="shared" si="21"/>
        <v>0.24851244277423964</v>
      </c>
      <c r="K50">
        <f t="shared" si="22"/>
        <v>6.9377706409764844E-2</v>
      </c>
      <c r="L50">
        <f t="shared" si="14"/>
        <v>-1.0798043892344686</v>
      </c>
      <c r="M50">
        <f t="shared" si="7"/>
        <v>0.41478291168500603</v>
      </c>
      <c r="N50">
        <f t="shared" si="8"/>
        <v>1.9233143872696812</v>
      </c>
    </row>
    <row r="51" spans="1:14" x14ac:dyDescent="0.3">
      <c r="A51">
        <f t="shared" si="13"/>
        <v>9</v>
      </c>
      <c r="B51">
        <f t="shared" si="15"/>
        <v>-1.4943716894169368</v>
      </c>
      <c r="C51">
        <f t="shared" si="16"/>
        <v>5.5515980077893545E-2</v>
      </c>
      <c r="E51">
        <f t="shared" si="10"/>
        <v>5.0280793413993025E-2</v>
      </c>
      <c r="F51">
        <f t="shared" si="17"/>
        <v>0.29668898309202407</v>
      </c>
      <c r="G51">
        <f t="shared" si="18"/>
        <v>7.9949691723195437E-2</v>
      </c>
      <c r="H51">
        <f t="shared" si="19"/>
        <v>0.20320697453107686</v>
      </c>
      <c r="I51">
        <f t="shared" si="20"/>
        <v>7.0601490867100714E-2</v>
      </c>
      <c r="J51">
        <f t="shared" si="21"/>
        <v>0.23129633023569443</v>
      </c>
      <c r="K51">
        <f t="shared" si="22"/>
        <v>7.3410426437562473E-2</v>
      </c>
      <c r="L51">
        <f t="shared" si="14"/>
        <v>-1.008639992708551</v>
      </c>
      <c r="M51">
        <f t="shared" si="7"/>
        <v>0.40656965974247866</v>
      </c>
      <c r="N51">
        <f t="shared" si="8"/>
        <v>1.9009413491594154</v>
      </c>
    </row>
    <row r="52" spans="1:14" x14ac:dyDescent="0.3">
      <c r="A52">
        <f t="shared" si="13"/>
        <v>9.1999999999999993</v>
      </c>
      <c r="B52">
        <f t="shared" si="15"/>
        <v>-1.4794504337119643</v>
      </c>
      <c r="C52">
        <f t="shared" si="16"/>
        <v>6.0266545544957584E-2</v>
      </c>
      <c r="E52">
        <f t="shared" si="10"/>
        <v>5.5515980077893545E-2</v>
      </c>
      <c r="F52">
        <f t="shared" si="17"/>
        <v>0.27621196858361102</v>
      </c>
      <c r="G52">
        <f t="shared" si="18"/>
        <v>8.313717693625465E-2</v>
      </c>
      <c r="H52">
        <f t="shared" si="19"/>
        <v>0.1889207789203548</v>
      </c>
      <c r="I52">
        <f t="shared" si="20"/>
        <v>7.4408057969929026E-2</v>
      </c>
      <c r="J52">
        <f t="shared" si="21"/>
        <v>0.21515241181021341</v>
      </c>
      <c r="K52">
        <f t="shared" si="22"/>
        <v>7.7031221258914886E-2</v>
      </c>
      <c r="L52">
        <f t="shared" si="14"/>
        <v>-0.9418413860328263</v>
      </c>
      <c r="M52">
        <f t="shared" si="7"/>
        <v>0.3985190410855457</v>
      </c>
      <c r="N52">
        <f t="shared" si="8"/>
        <v>1.87796947479751</v>
      </c>
    </row>
    <row r="53" spans="1:14" x14ac:dyDescent="0.3">
      <c r="A53">
        <f t="shared" si="13"/>
        <v>9.3999999999999986</v>
      </c>
      <c r="B53">
        <f t="shared" si="15"/>
        <v>-1.463846824645973</v>
      </c>
      <c r="C53">
        <f t="shared" si="16"/>
        <v>6.4564889382250454E-2</v>
      </c>
      <c r="E53">
        <f t="shared" si="10"/>
        <v>6.0266545544957584E-2</v>
      </c>
      <c r="F53">
        <f t="shared" si="17"/>
        <v>0.25700883892422077</v>
      </c>
      <c r="G53">
        <f t="shared" si="18"/>
        <v>8.5967429437379658E-2</v>
      </c>
      <c r="H53">
        <f t="shared" si="19"/>
        <v>0.17552810249136358</v>
      </c>
      <c r="I53">
        <f t="shared" si="20"/>
        <v>7.7819355794093936E-2</v>
      </c>
      <c r="J53">
        <f t="shared" si="21"/>
        <v>0.20001610426877667</v>
      </c>
      <c r="K53">
        <f t="shared" si="22"/>
        <v>8.0268155971835259E-2</v>
      </c>
      <c r="L53">
        <f t="shared" si="14"/>
        <v>-0.87914693732571514</v>
      </c>
      <c r="M53">
        <f t="shared" si="7"/>
        <v>0.39062783535908724</v>
      </c>
      <c r="N53">
        <f t="shared" si="8"/>
        <v>1.8544746600050603</v>
      </c>
    </row>
    <row r="54" spans="1:14" x14ac:dyDescent="0.3">
      <c r="A54">
        <f t="shared" si="13"/>
        <v>9.5999999999999979</v>
      </c>
      <c r="B54">
        <f t="shared" si="15"/>
        <v>-1.4476345716159513</v>
      </c>
      <c r="C54">
        <f t="shared" si="16"/>
        <v>6.8441414702178099E-2</v>
      </c>
      <c r="E54">
        <f t="shared" si="10"/>
        <v>6.4564889382250454E-2</v>
      </c>
      <c r="F54">
        <f t="shared" si="17"/>
        <v>0.23900289030881547</v>
      </c>
      <c r="G54">
        <f t="shared" si="18"/>
        <v>8.8465178413132006E-2</v>
      </c>
      <c r="H54">
        <f t="shared" si="19"/>
        <v>0.16297504763161519</v>
      </c>
      <c r="I54">
        <f t="shared" si="20"/>
        <v>8.0862394145411978E-2</v>
      </c>
      <c r="J54">
        <f t="shared" si="21"/>
        <v>0.18582667019062077</v>
      </c>
      <c r="K54">
        <f t="shared" si="22"/>
        <v>8.3147556401312536E-2</v>
      </c>
      <c r="L54">
        <f t="shared" si="14"/>
        <v>-0.82031056635545785</v>
      </c>
      <c r="M54">
        <f t="shared" si="7"/>
        <v>0.38289288597542276</v>
      </c>
      <c r="N54">
        <f t="shared" si="8"/>
        <v>1.8305274575913741</v>
      </c>
    </row>
    <row r="55" spans="1:14" x14ac:dyDescent="0.3">
      <c r="A55">
        <f t="shared" si="13"/>
        <v>9.7999999999999972</v>
      </c>
      <c r="B55">
        <f t="shared" si="15"/>
        <v>-1.4308823126176249</v>
      </c>
      <c r="C55">
        <f t="shared" si="16"/>
        <v>7.1924647986393947E-2</v>
      </c>
      <c r="E55">
        <f t="shared" si="10"/>
        <v>6.8441414702178099E-2</v>
      </c>
      <c r="F55">
        <f t="shared" si="17"/>
        <v>0.22212198590803328</v>
      </c>
      <c r="G55">
        <f t="shared" si="18"/>
        <v>9.0653613292981425E-2</v>
      </c>
      <c r="H55">
        <f t="shared" si="19"/>
        <v>0.15121092783547763</v>
      </c>
      <c r="I55">
        <f t="shared" si="20"/>
        <v>8.3562507485725857E-2</v>
      </c>
      <c r="J55">
        <f t="shared" si="21"/>
        <v>0.17252698988024578</v>
      </c>
      <c r="K55">
        <f t="shared" si="22"/>
        <v>8.5694113690202675E-2</v>
      </c>
      <c r="L55">
        <f t="shared" si="14"/>
        <v>-0.76510082281300462</v>
      </c>
      <c r="M55">
        <f t="shared" si="7"/>
        <v>0.37531109885157016</v>
      </c>
      <c r="N55">
        <f t="shared" si="8"/>
        <v>1.8061934114691951</v>
      </c>
    </row>
    <row r="56" spans="1:14" x14ac:dyDescent="0.3">
      <c r="A56">
        <f t="shared" si="13"/>
        <v>9.9999999999999964</v>
      </c>
      <c r="B56">
        <f t="shared" si="15"/>
        <v>-1.4136539294493282</v>
      </c>
      <c r="C56">
        <f t="shared" si="16"/>
        <v>7.5041351783453933E-2</v>
      </c>
      <c r="E56">
        <f t="shared" si="10"/>
        <v>7.1924647986393947E-2</v>
      </c>
      <c r="F56">
        <f t="shared" si="17"/>
        <v>0.20629828502746622</v>
      </c>
      <c r="G56">
        <f t="shared" si="18"/>
        <v>9.2554476489140572E-2</v>
      </c>
      <c r="H56">
        <f t="shared" si="19"/>
        <v>0.14018807722935983</v>
      </c>
      <c r="I56">
        <f t="shared" si="20"/>
        <v>8.594345570932993E-2</v>
      </c>
      <c r="J56">
        <f t="shared" si="21"/>
        <v>0.16006334679169043</v>
      </c>
      <c r="K56">
        <f t="shared" si="22"/>
        <v>8.7930982665562984E-2</v>
      </c>
      <c r="L56">
        <f t="shared" si="14"/>
        <v>-0.71330001915776742</v>
      </c>
      <c r="M56">
        <f t="shared" si="7"/>
        <v>0.36787944117153604</v>
      </c>
      <c r="N56">
        <f t="shared" si="8"/>
        <v>1.7815333706208643</v>
      </c>
    </row>
    <row r="57" spans="1:14" x14ac:dyDescent="0.3">
      <c r="A57">
        <f t="shared" si="13"/>
        <v>10.199999999999996</v>
      </c>
      <c r="B57">
        <f t="shared" si="15"/>
        <v>-1.3960088439425435</v>
      </c>
      <c r="C57">
        <f t="shared" si="16"/>
        <v>7.7816630702664549E-2</v>
      </c>
      <c r="E57">
        <f t="shared" si="10"/>
        <v>7.5041351783453933E-2</v>
      </c>
      <c r="F57">
        <f t="shared" si="17"/>
        <v>0.19146798830609124</v>
      </c>
      <c r="G57">
        <f t="shared" si="18"/>
        <v>9.4188150614063063E-2</v>
      </c>
      <c r="H57">
        <f t="shared" si="19"/>
        <v>0.12986167137769933</v>
      </c>
      <c r="I57">
        <f t="shared" si="20"/>
        <v>8.8027518921223874E-2</v>
      </c>
      <c r="J57">
        <f t="shared" si="21"/>
        <v>0.14838522566058254</v>
      </c>
      <c r="K57">
        <f t="shared" si="22"/>
        <v>8.9879874349512195E-2</v>
      </c>
      <c r="L57">
        <f t="shared" si="14"/>
        <v>-0.66470341480633632</v>
      </c>
      <c r="M57">
        <f t="shared" si="7"/>
        <v>0.36059494017312982</v>
      </c>
      <c r="N57">
        <f t="shared" si="8"/>
        <v>1.7566037841156734</v>
      </c>
    </row>
    <row r="58" spans="1:14" x14ac:dyDescent="0.3">
      <c r="A58">
        <f t="shared" si="13"/>
        <v>10.399999999999995</v>
      </c>
      <c r="B58">
        <f t="shared" si="15"/>
        <v>-1.3780022963486611</v>
      </c>
      <c r="C58">
        <f t="shared" si="16"/>
        <v>8.0274031101555302E-2</v>
      </c>
      <c r="E58">
        <f t="shared" si="10"/>
        <v>7.7816630702664549E-2</v>
      </c>
      <c r="F58">
        <f t="shared" si="17"/>
        <v>0.17757109800450294</v>
      </c>
      <c r="G58">
        <f t="shared" si="18"/>
        <v>9.5573740503114846E-2</v>
      </c>
      <c r="H58">
        <f t="shared" si="19"/>
        <v>0.12018955870202708</v>
      </c>
      <c r="I58">
        <f t="shared" si="20"/>
        <v>8.9835586572867263E-2</v>
      </c>
      <c r="J58">
        <f t="shared" si="21"/>
        <v>0.1374451225917811</v>
      </c>
      <c r="K58">
        <f t="shared" si="22"/>
        <v>9.1561142961842659E-2</v>
      </c>
      <c r="L58">
        <f t="shared" si="14"/>
        <v>-0.61911844862539667</v>
      </c>
      <c r="M58">
        <f t="shared" si="7"/>
        <v>0.35345468195880847</v>
      </c>
      <c r="N58">
        <f t="shared" si="8"/>
        <v>1.7314569783074696</v>
      </c>
    </row>
    <row r="59" spans="1:14" x14ac:dyDescent="0.3">
      <c r="A59">
        <f t="shared" si="13"/>
        <v>10.599999999999994</v>
      </c>
      <c r="B59">
        <f t="shared" si="15"/>
        <v>-1.3596856069445358</v>
      </c>
      <c r="C59">
        <f t="shared" si="16"/>
        <v>8.2435634840873684E-2</v>
      </c>
      <c r="E59">
        <f t="shared" si="10"/>
        <v>8.0274031101555302E-2</v>
      </c>
      <c r="F59">
        <f t="shared" si="17"/>
        <v>0.16455119248977687</v>
      </c>
      <c r="G59">
        <f t="shared" si="18"/>
        <v>9.6729150350532991E-2</v>
      </c>
      <c r="H59">
        <f t="shared" si="19"/>
        <v>0.11113210188489941</v>
      </c>
      <c r="I59">
        <f t="shared" si="20"/>
        <v>9.1387241290045246E-2</v>
      </c>
      <c r="J59">
        <f t="shared" si="21"/>
        <v>0.12719836639494203</v>
      </c>
      <c r="K59">
        <f t="shared" si="22"/>
        <v>9.2993867741049507E-2</v>
      </c>
      <c r="L59">
        <f t="shared" si="14"/>
        <v>-0.57636401686990824</v>
      </c>
      <c r="M59">
        <f t="shared" si="7"/>
        <v>0.34645581033007317</v>
      </c>
      <c r="N59">
        <f t="shared" si="8"/>
        <v>1.706141417274609</v>
      </c>
    </row>
    <row r="60" spans="1:14" x14ac:dyDescent="0.3">
      <c r="E60">
        <f t="shared" si="10"/>
        <v>8.2435634840873684E-2</v>
      </c>
      <c r="F60">
        <f t="shared" si="17"/>
        <v>0.15235521407665226</v>
      </c>
      <c r="G60">
        <f t="shared" si="18"/>
        <v>9.7671156248538907E-2</v>
      </c>
      <c r="H60">
        <f t="shared" si="19"/>
        <v>0.10265202866766387</v>
      </c>
      <c r="I60">
        <f t="shared" si="20"/>
        <v>9.2700837707640066E-2</v>
      </c>
      <c r="J60">
        <f t="shared" si="21"/>
        <v>0.1176029505022203</v>
      </c>
      <c r="K60">
        <f t="shared" si="22"/>
        <v>9.4195929891095709E-2</v>
      </c>
      <c r="L60">
        <f t="shared" si="14"/>
        <v>-0.53626979387680163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0"/>
  <sheetViews>
    <sheetView workbookViewId="0">
      <selection activeCell="D18" sqref="D18"/>
    </sheetView>
  </sheetViews>
  <sheetFormatPr defaultRowHeight="14.4" x14ac:dyDescent="0.3"/>
  <cols>
    <col min="10" max="10" width="13.88671875" customWidth="1"/>
  </cols>
  <sheetData>
    <row r="2" spans="1:10" x14ac:dyDescent="0.3">
      <c r="A2" t="s">
        <v>0</v>
      </c>
    </row>
    <row r="3" spans="1:10" x14ac:dyDescent="0.3">
      <c r="A3">
        <f>0.8</f>
        <v>0.8</v>
      </c>
      <c r="B3" t="s">
        <v>3</v>
      </c>
    </row>
    <row r="4" spans="1:10" x14ac:dyDescent="0.3">
      <c r="A4" t="s">
        <v>1</v>
      </c>
      <c r="B4" t="s">
        <v>4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5</v>
      </c>
      <c r="I4" t="s">
        <v>16</v>
      </c>
      <c r="J4" t="s">
        <v>17</v>
      </c>
    </row>
    <row r="5" spans="1:10" x14ac:dyDescent="0.3">
      <c r="A5">
        <f>0</f>
        <v>0</v>
      </c>
      <c r="G5">
        <v>0</v>
      </c>
      <c r="H5">
        <f>EXP(-A5)+A5-1</f>
        <v>0</v>
      </c>
      <c r="I5">
        <f>-G5+A5</f>
        <v>0</v>
      </c>
      <c r="J5">
        <v>0</v>
      </c>
    </row>
    <row r="6" spans="1:10" x14ac:dyDescent="0.3">
      <c r="A6">
        <f>A5+$A$3</f>
        <v>0.8</v>
      </c>
      <c r="B6">
        <f>A5-J5</f>
        <v>0</v>
      </c>
      <c r="C6">
        <f>B6</f>
        <v>0</v>
      </c>
      <c r="D6">
        <f>(A5+0.5*$A$3)-(G5+$A$3*0.5*C6)</f>
        <v>0.4</v>
      </c>
      <c r="E6">
        <f>(A5+0.5*$A$3)-(G5+$A$3*0.5*D6)</f>
        <v>0.24</v>
      </c>
      <c r="F6">
        <f>(A5+$A$3)-(G5+$A$3*E6)</f>
        <v>0.6080000000000001</v>
      </c>
      <c r="G6">
        <f>G5+($A$3/6)*(C6+2*D6+2*E6+F6)</f>
        <v>0.25173333333333336</v>
      </c>
      <c r="H6">
        <f t="shared" ref="H6:H10" si="0">EXP(-A6)+A6-1</f>
        <v>0.24932896411722161</v>
      </c>
      <c r="I6">
        <f>A6-G6</f>
        <v>0.54826666666666668</v>
      </c>
      <c r="J6">
        <f>G6</f>
        <v>0.25173333333333336</v>
      </c>
    </row>
    <row r="7" spans="1:10" x14ac:dyDescent="0.3">
      <c r="A7" s="20">
        <f t="shared" ref="A7:A9" si="1">A6+$A$3</f>
        <v>1.6</v>
      </c>
      <c r="B7" s="20">
        <f>A6-G6</f>
        <v>0.54826666666666668</v>
      </c>
      <c r="C7" s="20">
        <f t="shared" ref="C7:C9" si="2">B7</f>
        <v>0.54826666666666668</v>
      </c>
      <c r="D7" s="20">
        <f t="shared" ref="D7:D9" si="3">(A6+0.5*$A$3)-(G6+$A$3*0.5*C7)</f>
        <v>0.72896000000000016</v>
      </c>
      <c r="E7" s="20">
        <f t="shared" ref="E7:E9" si="4">(A6+0.5*$A$3)-(G6+$A$3*0.5*D7)</f>
        <v>0.65668266666666675</v>
      </c>
      <c r="F7" s="20">
        <f t="shared" ref="F7:F9" si="5">(A6+$A$3)-(G6+$A$3*E7)</f>
        <v>0.82292053333333326</v>
      </c>
      <c r="G7" s="20">
        <f t="shared" ref="G7:G9" si="6">G6+($A$3/6)*(C7+2*D7+2*E7+F7)</f>
        <v>0.80406300444444456</v>
      </c>
      <c r="H7" s="20">
        <f t="shared" ref="H7:H9" si="7">EXP(-A7)+A7-1</f>
        <v>0.80189651799465556</v>
      </c>
      <c r="I7" s="20">
        <f t="shared" ref="I7:I9" si="8">-G7+A7</f>
        <v>0.79593699555555553</v>
      </c>
      <c r="J7" s="20">
        <f t="shared" ref="J7:J9" si="9">G7</f>
        <v>0.80406300444444456</v>
      </c>
    </row>
    <row r="8" spans="1:10" x14ac:dyDescent="0.3">
      <c r="A8" s="20">
        <f t="shared" ref="A8:A9" si="10">A7+$A$3</f>
        <v>2.4000000000000004</v>
      </c>
      <c r="B8" s="20">
        <f t="shared" ref="B8:B9" si="11">A7-G7</f>
        <v>0.79593699555555553</v>
      </c>
      <c r="C8" s="20">
        <f t="shared" si="2"/>
        <v>0.79593699555555553</v>
      </c>
      <c r="D8" s="20">
        <f t="shared" ref="D8:D9" si="12">(A7+0.5*$A$3)-(G7+$A$3*0.5*C8)</f>
        <v>0.87756219733333318</v>
      </c>
      <c r="E8" s="20">
        <f t="shared" ref="E8:E9" si="13">(A7+0.5*$A$3)-(G7+$A$3*0.5*D8)</f>
        <v>0.84491211662222221</v>
      </c>
      <c r="F8" s="20">
        <f t="shared" ref="F8:F9" si="14">(A7+$A$3)-(G7+$A$3*E8)</f>
        <v>0.92000730225777794</v>
      </c>
      <c r="G8" s="20">
        <f t="shared" ref="G8:G9" si="15">G7+($A$3/6)*(C8+2*D8+2*E8+F8)</f>
        <v>1.4921820612077039</v>
      </c>
      <c r="H8" s="20">
        <f t="shared" ref="H8:H9" si="16">EXP(-A8)+A8-1</f>
        <v>1.4907179532894128</v>
      </c>
      <c r="I8" s="20">
        <f t="shared" ref="I8:I9" si="17">-G8+A8</f>
        <v>0.90781793879229644</v>
      </c>
      <c r="J8" s="20">
        <f t="shared" si="9"/>
        <v>1.4921820612077039</v>
      </c>
    </row>
    <row r="9" spans="1:10" x14ac:dyDescent="0.3">
      <c r="A9" s="20">
        <f t="shared" si="10"/>
        <v>3.2</v>
      </c>
      <c r="B9" s="20">
        <f t="shared" si="11"/>
        <v>0.90781793879229644</v>
      </c>
      <c r="C9" s="20">
        <f t="shared" si="2"/>
        <v>0.90781793879229644</v>
      </c>
      <c r="D9" s="20">
        <f t="shared" si="12"/>
        <v>0.94469076327537782</v>
      </c>
      <c r="E9" s="20">
        <f t="shared" si="13"/>
        <v>0.92994163348214531</v>
      </c>
      <c r="F9" s="20">
        <f t="shared" si="14"/>
        <v>0.96386463200658001</v>
      </c>
      <c r="G9" s="20">
        <f t="shared" si="15"/>
        <v>2.2416417097828933</v>
      </c>
      <c r="H9" s="20">
        <f t="shared" si="16"/>
        <v>2.2407622039783663</v>
      </c>
      <c r="I9" s="20">
        <f>-G9+A9</f>
        <v>0.95835829021710683</v>
      </c>
      <c r="J9" s="20">
        <f t="shared" si="9"/>
        <v>2.2416417097828933</v>
      </c>
    </row>
    <row r="10" spans="1:10" x14ac:dyDescent="0.3">
      <c r="A10">
        <f t="shared" ref="A7:A10" si="18">A9+$A$3</f>
        <v>4</v>
      </c>
      <c r="B10">
        <f t="shared" ref="B7:B10" si="19">A9-G9</f>
        <v>0.95835829021710683</v>
      </c>
      <c r="G10">
        <f>G9+($A$3/24)*(55*I9-59*I8+37*I7-9*I6)</f>
        <v>3.0304322567412578</v>
      </c>
      <c r="H10">
        <f>EXP(-A10)+A10-1</f>
        <v>3.0183156388887342</v>
      </c>
      <c r="I10">
        <f>-G10+A10</f>
        <v>0.96956774325874218</v>
      </c>
      <c r="J10">
        <f>J9+($A$3/24)*(9*I10+19*I9-5*I8+I7)</f>
        <v>3.0147005266178195</v>
      </c>
    </row>
    <row r="11" spans="1:10" x14ac:dyDescent="0.3">
      <c r="A11">
        <f t="shared" ref="A11:A20" si="20">A10+$A$3</f>
        <v>4.8</v>
      </c>
      <c r="B11">
        <f t="shared" ref="B11:B20" si="21">A10-G10</f>
        <v>0.96956774325874218</v>
      </c>
      <c r="G11">
        <f t="shared" ref="G11:G20" si="22">G10+($A$3/24)*(55*I10-59*I9+37*I8-9*I7)</f>
        <v>3.8040628411324739</v>
      </c>
      <c r="H11">
        <f t="shared" ref="H11:H20" si="23">EXP(-A11)+A11-1</f>
        <v>3.8082297470490198</v>
      </c>
      <c r="I11">
        <f t="shared" ref="I11:I20" si="24">-G11+A11</f>
        <v>0.99593715886752587</v>
      </c>
      <c r="J11">
        <f t="shared" ref="J11:J20" si="25">J10+($A$3/24)*(9*I11+19*I10-5*I9+I8)</f>
        <v>3.7980754612655061</v>
      </c>
    </row>
    <row r="12" spans="1:10" x14ac:dyDescent="0.3">
      <c r="A12">
        <f t="shared" si="20"/>
        <v>5.6</v>
      </c>
      <c r="B12">
        <f t="shared" si="21"/>
        <v>0.99593715886752587</v>
      </c>
      <c r="G12">
        <f t="shared" si="22"/>
        <v>4.632760913610821</v>
      </c>
      <c r="H12">
        <f t="shared" si="23"/>
        <v>4.6036978637164827</v>
      </c>
      <c r="I12">
        <f t="shared" si="24"/>
        <v>0.96723908638917866</v>
      </c>
      <c r="J12">
        <f t="shared" si="25"/>
        <v>4.5893580402624723</v>
      </c>
    </row>
    <row r="13" spans="1:10" x14ac:dyDescent="0.3">
      <c r="A13">
        <f t="shared" si="20"/>
        <v>6.3999999999999995</v>
      </c>
      <c r="B13">
        <f t="shared" si="21"/>
        <v>0.96723908638917866</v>
      </c>
      <c r="G13">
        <f t="shared" si="22"/>
        <v>5.3556488891721639</v>
      </c>
      <c r="H13">
        <f t="shared" si="23"/>
        <v>5.4016615572731732</v>
      </c>
      <c r="I13">
        <f t="shared" si="24"/>
        <v>1.0443511108278356</v>
      </c>
      <c r="J13">
        <f t="shared" si="25"/>
        <v>5.3815775265213404</v>
      </c>
    </row>
    <row r="14" spans="1:10" x14ac:dyDescent="0.3">
      <c r="A14">
        <f t="shared" si="20"/>
        <v>7.1999999999999993</v>
      </c>
      <c r="B14">
        <f t="shared" si="21"/>
        <v>1.0443511108278356</v>
      </c>
      <c r="G14">
        <f t="shared" si="22"/>
        <v>6.3055078954168042</v>
      </c>
      <c r="H14">
        <f t="shared" si="23"/>
        <v>6.2007465858083757</v>
      </c>
      <c r="I14">
        <f t="shared" si="24"/>
        <v>0.89449210458319506</v>
      </c>
      <c r="J14">
        <f t="shared" si="25"/>
        <v>6.1833389189846493</v>
      </c>
    </row>
    <row r="15" spans="1:10" x14ac:dyDescent="0.3">
      <c r="A15">
        <f t="shared" si="20"/>
        <v>7.9999999999999991</v>
      </c>
      <c r="B15">
        <f t="shared" si="21"/>
        <v>0.89449210458319506</v>
      </c>
      <c r="G15">
        <f t="shared" si="22"/>
        <v>6.7856666280776476</v>
      </c>
      <c r="H15">
        <f t="shared" si="23"/>
        <v>7.000335462627902</v>
      </c>
      <c r="I15">
        <f t="shared" si="24"/>
        <v>1.2143333719223515</v>
      </c>
      <c r="J15">
        <f t="shared" si="25"/>
        <v>6.9723333812057113</v>
      </c>
    </row>
    <row r="16" spans="1:10" x14ac:dyDescent="0.3">
      <c r="A16">
        <f t="shared" si="20"/>
        <v>8.7999999999999989</v>
      </c>
      <c r="B16">
        <f t="shared" si="21"/>
        <v>1.2143333719223515</v>
      </c>
      <c r="G16">
        <f t="shared" si="22"/>
        <v>8.2506379816925843</v>
      </c>
      <c r="H16">
        <f t="shared" si="23"/>
        <v>7.8001507330750943</v>
      </c>
      <c r="I16">
        <f t="shared" si="24"/>
        <v>0.5493620183074146</v>
      </c>
      <c r="J16">
        <f t="shared" si="25"/>
        <v>7.7919494751791536</v>
      </c>
    </row>
    <row r="17" spans="1:10" x14ac:dyDescent="0.3">
      <c r="A17">
        <f t="shared" si="20"/>
        <v>9.6</v>
      </c>
      <c r="B17">
        <f t="shared" si="21"/>
        <v>0.5493620183074146</v>
      </c>
      <c r="G17">
        <f t="shared" si="22"/>
        <v>7.6595143128798098</v>
      </c>
      <c r="H17">
        <f t="shared" si="23"/>
        <v>8.6000677287364908</v>
      </c>
      <c r="I17">
        <f t="shared" si="24"/>
        <v>1.9404856871201899</v>
      </c>
      <c r="J17">
        <f t="shared" si="25"/>
        <v>8.5494519677422876</v>
      </c>
    </row>
    <row r="18" spans="1:10" x14ac:dyDescent="0.3">
      <c r="A18">
        <f t="shared" si="20"/>
        <v>10.4</v>
      </c>
      <c r="B18">
        <f t="shared" si="21"/>
        <v>1.9404856871201899</v>
      </c>
      <c r="G18">
        <f t="shared" si="22"/>
        <v>11.365989630591518</v>
      </c>
      <c r="H18">
        <f t="shared" si="23"/>
        <v>9.4000304324830086</v>
      </c>
      <c r="I18">
        <f t="shared" si="24"/>
        <v>-0.96598963059151721</v>
      </c>
      <c r="J18">
        <f t="shared" si="25"/>
        <v>9.4375467897537959</v>
      </c>
    </row>
    <row r="19" spans="1:10" x14ac:dyDescent="0.3">
      <c r="A19">
        <f t="shared" si="20"/>
        <v>11.200000000000001</v>
      </c>
      <c r="B19">
        <f t="shared" si="21"/>
        <v>-0.96598963059151721</v>
      </c>
      <c r="G19">
        <f t="shared" si="22"/>
        <v>6.0919666008398021</v>
      </c>
      <c r="H19">
        <f t="shared" si="23"/>
        <v>10.200013674196066</v>
      </c>
      <c r="I19">
        <f t="shared" si="24"/>
        <v>5.1080333991601989</v>
      </c>
      <c r="J19">
        <f t="shared" si="25"/>
        <v>10.053061162884109</v>
      </c>
    </row>
    <row r="20" spans="1:10" x14ac:dyDescent="0.3">
      <c r="A20">
        <f t="shared" si="20"/>
        <v>12.000000000000002</v>
      </c>
      <c r="B20">
        <f t="shared" si="21"/>
        <v>5.1080333991601989</v>
      </c>
      <c r="G20">
        <f t="shared" si="22"/>
        <v>19.584931181419492</v>
      </c>
      <c r="H20">
        <f t="shared" si="23"/>
        <v>11.000006144212355</v>
      </c>
      <c r="I20">
        <f t="shared" si="24"/>
        <v>-7.5849311814194902</v>
      </c>
      <c r="J20">
        <f t="shared" si="25"/>
        <v>11.23835075592898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I20"/>
  <sheetViews>
    <sheetView workbookViewId="0">
      <selection activeCell="G6" sqref="G6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A3">
        <f>0.8</f>
        <v>0.8</v>
      </c>
      <c r="B3" t="s">
        <v>3</v>
      </c>
    </row>
    <row r="4" spans="1:9" x14ac:dyDescent="0.3">
      <c r="A4" t="s">
        <v>1</v>
      </c>
      <c r="B4" t="s">
        <v>4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5</v>
      </c>
      <c r="I4" t="s">
        <v>15</v>
      </c>
    </row>
    <row r="5" spans="1:9" x14ac:dyDescent="0.3">
      <c r="A5">
        <f>0</f>
        <v>0</v>
      </c>
      <c r="G5">
        <v>0</v>
      </c>
      <c r="H5">
        <f>EXP(-A5)+A5-1</f>
        <v>0</v>
      </c>
      <c r="I5">
        <f>H5-G5</f>
        <v>0</v>
      </c>
    </row>
    <row r="6" spans="1:9" x14ac:dyDescent="0.3">
      <c r="A6">
        <f>A5+$A$3</f>
        <v>0.8</v>
      </c>
      <c r="B6">
        <f>A5-G5</f>
        <v>0</v>
      </c>
      <c r="C6">
        <f>B6</f>
        <v>0</v>
      </c>
      <c r="D6">
        <f>(A5+0.5*$A$3)-(G5+$A$3*0.5*C6)</f>
        <v>0.4</v>
      </c>
      <c r="E6">
        <f>(A5+0.5*$A$3)-(G5+$A$3*0.5*D6)</f>
        <v>0.24</v>
      </c>
      <c r="F6">
        <f>(A5+$A$3)-(G5+$A$3*E6)</f>
        <v>0.6080000000000001</v>
      </c>
      <c r="G6">
        <f>G5+($A$3/6)*(C6+2*D6+2*E6+F6)</f>
        <v>0.25173333333333336</v>
      </c>
      <c r="H6">
        <f t="shared" ref="H6:H20" si="0">EXP(-A6)+A6-1</f>
        <v>0.24932896411722161</v>
      </c>
      <c r="I6">
        <f t="shared" ref="I6:I20" si="1">H6-G6</f>
        <v>-2.4043692161117569E-3</v>
      </c>
    </row>
    <row r="7" spans="1:9" x14ac:dyDescent="0.3">
      <c r="A7">
        <f t="shared" ref="A7:A19" si="2">A6+$A$3</f>
        <v>1.6</v>
      </c>
      <c r="B7">
        <f t="shared" ref="B7:B20" si="3">A6-G6</f>
        <v>0.54826666666666668</v>
      </c>
      <c r="C7">
        <f t="shared" ref="C7:C20" si="4">B7</f>
        <v>0.54826666666666668</v>
      </c>
      <c r="D7">
        <f t="shared" ref="D7:D20" si="5">(A6+0.5*$A$3)-(G6+$A$3*0.5*C7)</f>
        <v>0.72896000000000016</v>
      </c>
      <c r="E7">
        <f t="shared" ref="E7:E20" si="6">(A6+0.5*$A$3)-(G6+$A$3*0.5*D7)</f>
        <v>0.65668266666666675</v>
      </c>
      <c r="F7">
        <f t="shared" ref="F7:F20" si="7">(A6+$A$3)-(G6+$A$3*E7)</f>
        <v>0.82292053333333326</v>
      </c>
      <c r="G7">
        <f t="shared" ref="G7:G20" si="8">G6+($A$3/6)*(C7+2*D7+2*E7+F7)</f>
        <v>0.80406300444444456</v>
      </c>
      <c r="H7">
        <f t="shared" si="0"/>
        <v>0.80189651799465556</v>
      </c>
      <c r="I7">
        <f t="shared" si="1"/>
        <v>-2.1664864497890068E-3</v>
      </c>
    </row>
    <row r="8" spans="1:9" x14ac:dyDescent="0.3">
      <c r="A8">
        <f t="shared" si="2"/>
        <v>2.4000000000000004</v>
      </c>
      <c r="B8">
        <f t="shared" si="3"/>
        <v>0.79593699555555553</v>
      </c>
      <c r="C8">
        <f t="shared" si="4"/>
        <v>0.79593699555555553</v>
      </c>
      <c r="D8">
        <f t="shared" si="5"/>
        <v>0.87756219733333318</v>
      </c>
      <c r="E8">
        <f t="shared" si="6"/>
        <v>0.84491211662222221</v>
      </c>
      <c r="F8">
        <f t="shared" si="7"/>
        <v>0.92000730225777794</v>
      </c>
      <c r="G8">
        <f t="shared" si="8"/>
        <v>1.4921820612077039</v>
      </c>
      <c r="H8">
        <f t="shared" si="0"/>
        <v>1.4907179532894128</v>
      </c>
      <c r="I8">
        <f t="shared" si="1"/>
        <v>-1.4641079182911021E-3</v>
      </c>
    </row>
    <row r="9" spans="1:9" x14ac:dyDescent="0.3">
      <c r="A9">
        <f t="shared" si="2"/>
        <v>3.2</v>
      </c>
      <c r="B9">
        <f t="shared" si="3"/>
        <v>0.90781793879229644</v>
      </c>
      <c r="C9">
        <f t="shared" si="4"/>
        <v>0.90781793879229644</v>
      </c>
      <c r="D9">
        <f t="shared" si="5"/>
        <v>0.94469076327537782</v>
      </c>
      <c r="E9">
        <f t="shared" si="6"/>
        <v>0.92994163348214531</v>
      </c>
      <c r="F9">
        <f t="shared" si="7"/>
        <v>0.96386463200658001</v>
      </c>
      <c r="G9">
        <f t="shared" si="8"/>
        <v>2.2416417097828933</v>
      </c>
      <c r="H9">
        <f t="shared" si="0"/>
        <v>2.2407622039783663</v>
      </c>
      <c r="I9">
        <f t="shared" si="1"/>
        <v>-8.7950580452700322E-4</v>
      </c>
    </row>
    <row r="10" spans="1:9" x14ac:dyDescent="0.3">
      <c r="A10">
        <f t="shared" si="2"/>
        <v>4</v>
      </c>
      <c r="B10">
        <f t="shared" si="3"/>
        <v>0.95835829021710683</v>
      </c>
      <c r="C10">
        <f t="shared" si="4"/>
        <v>0.95835829021710683</v>
      </c>
      <c r="D10">
        <f t="shared" si="5"/>
        <v>0.97501497413026383</v>
      </c>
      <c r="E10">
        <f t="shared" si="6"/>
        <v>0.96835230056500121</v>
      </c>
      <c r="F10">
        <f t="shared" si="7"/>
        <v>0.9836764497651056</v>
      </c>
      <c r="G10">
        <f t="shared" si="8"/>
        <v>3.0188109483659256</v>
      </c>
      <c r="H10">
        <f t="shared" si="0"/>
        <v>3.0183156388887342</v>
      </c>
      <c r="I10">
        <f t="shared" si="1"/>
        <v>-4.9530947719134133E-4</v>
      </c>
    </row>
    <row r="11" spans="1:9" x14ac:dyDescent="0.3">
      <c r="A11">
        <f t="shared" si="2"/>
        <v>4.8</v>
      </c>
      <c r="B11">
        <f t="shared" si="3"/>
        <v>0.98118905163407444</v>
      </c>
      <c r="C11">
        <f t="shared" si="4"/>
        <v>0.98118905163407444</v>
      </c>
      <c r="D11">
        <f t="shared" si="5"/>
        <v>0.98871343098044484</v>
      </c>
      <c r="E11">
        <f t="shared" si="6"/>
        <v>0.98570367924189695</v>
      </c>
      <c r="F11">
        <f t="shared" si="7"/>
        <v>0.99262610824055653</v>
      </c>
      <c r="G11">
        <f t="shared" si="8"/>
        <v>3.8084975324085009</v>
      </c>
      <c r="H11">
        <f t="shared" si="0"/>
        <v>3.8082297470490198</v>
      </c>
      <c r="I11">
        <f t="shared" si="1"/>
        <v>-2.6778535948102089E-4</v>
      </c>
    </row>
    <row r="12" spans="1:9" x14ac:dyDescent="0.3">
      <c r="A12">
        <f t="shared" si="2"/>
        <v>5.6</v>
      </c>
      <c r="B12">
        <f t="shared" si="3"/>
        <v>0.99150246759149896</v>
      </c>
      <c r="C12">
        <f t="shared" si="4"/>
        <v>0.99150246759149896</v>
      </c>
      <c r="D12">
        <f t="shared" si="5"/>
        <v>0.99490148055489946</v>
      </c>
      <c r="E12">
        <f t="shared" si="6"/>
        <v>0.99354187536953997</v>
      </c>
      <c r="F12">
        <f t="shared" si="7"/>
        <v>0.99666896729586707</v>
      </c>
      <c r="G12">
        <f t="shared" si="8"/>
        <v>4.6038386186400002</v>
      </c>
      <c r="H12">
        <f t="shared" si="0"/>
        <v>4.6036978637164827</v>
      </c>
      <c r="I12">
        <f t="shared" si="1"/>
        <v>-1.407549235175054E-4</v>
      </c>
    </row>
    <row r="13" spans="1:9" x14ac:dyDescent="0.3">
      <c r="A13">
        <f t="shared" si="2"/>
        <v>6.3999999999999995</v>
      </c>
      <c r="B13">
        <f t="shared" si="3"/>
        <v>0.99616138135999943</v>
      </c>
      <c r="C13">
        <f t="shared" si="4"/>
        <v>0.99616138135999943</v>
      </c>
      <c r="D13">
        <f t="shared" si="5"/>
        <v>0.99769682881600019</v>
      </c>
      <c r="E13">
        <f t="shared" si="6"/>
        <v>0.99708264983360007</v>
      </c>
      <c r="F13">
        <f t="shared" si="7"/>
        <v>0.99849526149311885</v>
      </c>
      <c r="G13">
        <f t="shared" si="8"/>
        <v>5.4017340319936427</v>
      </c>
      <c r="H13">
        <f t="shared" si="0"/>
        <v>5.4016615572731732</v>
      </c>
      <c r="I13">
        <f t="shared" si="1"/>
        <v>-7.2474720469450915E-5</v>
      </c>
    </row>
    <row r="14" spans="1:9" x14ac:dyDescent="0.3">
      <c r="A14">
        <f t="shared" si="2"/>
        <v>7.1999999999999993</v>
      </c>
      <c r="B14">
        <f t="shared" si="3"/>
        <v>0.99826596800635681</v>
      </c>
      <c r="C14">
        <f t="shared" si="4"/>
        <v>0.99826596800635681</v>
      </c>
      <c r="D14">
        <f t="shared" si="5"/>
        <v>0.99895958080381408</v>
      </c>
      <c r="E14">
        <f t="shared" si="6"/>
        <v>0.99868213568483188</v>
      </c>
      <c r="F14">
        <f t="shared" si="7"/>
        <v>0.99932025945849112</v>
      </c>
      <c r="G14">
        <f t="shared" si="8"/>
        <v>6.2007833200525946</v>
      </c>
      <c r="H14">
        <f t="shared" si="0"/>
        <v>6.2007465858083757</v>
      </c>
      <c r="I14">
        <f t="shared" si="1"/>
        <v>-3.6734244218905587E-5</v>
      </c>
    </row>
    <row r="15" spans="1:9" x14ac:dyDescent="0.3">
      <c r="A15">
        <f t="shared" si="2"/>
        <v>7.9999999999999991</v>
      </c>
      <c r="B15">
        <f t="shared" si="3"/>
        <v>0.99921667994740471</v>
      </c>
      <c r="C15">
        <f t="shared" si="4"/>
        <v>0.99921667994740471</v>
      </c>
      <c r="D15">
        <f t="shared" si="5"/>
        <v>0.99953000796844282</v>
      </c>
      <c r="E15">
        <f t="shared" si="6"/>
        <v>0.99940467676002775</v>
      </c>
      <c r="F15">
        <f t="shared" si="7"/>
        <v>0.99969293853938179</v>
      </c>
      <c r="G15">
        <f t="shared" si="8"/>
        <v>7.0003538517784252</v>
      </c>
      <c r="H15">
        <f t="shared" si="0"/>
        <v>7.000335462627902</v>
      </c>
      <c r="I15">
        <f t="shared" si="1"/>
        <v>-1.838915052321255E-5</v>
      </c>
    </row>
    <row r="16" spans="1:9" x14ac:dyDescent="0.3">
      <c r="A16">
        <f t="shared" si="2"/>
        <v>8.7999999999999989</v>
      </c>
      <c r="B16">
        <f t="shared" si="3"/>
        <v>0.99964614822157394</v>
      </c>
      <c r="C16">
        <f t="shared" si="4"/>
        <v>0.99964614822157394</v>
      </c>
      <c r="D16">
        <f t="shared" si="5"/>
        <v>0.99978768893294401</v>
      </c>
      <c r="E16">
        <f t="shared" si="6"/>
        <v>0.99973107264839545</v>
      </c>
      <c r="F16">
        <f t="shared" si="7"/>
        <v>0.9998612901028574</v>
      </c>
      <c r="G16">
        <f t="shared" si="8"/>
        <v>7.800159846643373</v>
      </c>
      <c r="H16">
        <f t="shared" si="0"/>
        <v>7.8001507330750943</v>
      </c>
      <c r="I16">
        <f t="shared" si="1"/>
        <v>-9.1135682787069072E-6</v>
      </c>
    </row>
    <row r="17" spans="1:9" x14ac:dyDescent="0.3">
      <c r="A17">
        <f t="shared" si="2"/>
        <v>9.6</v>
      </c>
      <c r="B17">
        <f t="shared" si="3"/>
        <v>0.9998401533566259</v>
      </c>
      <c r="C17">
        <f t="shared" si="4"/>
        <v>0.9998401533566259</v>
      </c>
      <c r="D17">
        <f t="shared" si="5"/>
        <v>0.9999040920139759</v>
      </c>
      <c r="E17">
        <f t="shared" si="6"/>
        <v>0.99987851655103555</v>
      </c>
      <c r="F17">
        <f t="shared" si="7"/>
        <v>0.99993734011579782</v>
      </c>
      <c r="G17">
        <f t="shared" si="8"/>
        <v>8.600072208057032</v>
      </c>
      <c r="H17">
        <f t="shared" si="0"/>
        <v>8.6000677287364908</v>
      </c>
      <c r="I17">
        <f t="shared" si="1"/>
        <v>-4.4793205411508552E-6</v>
      </c>
    </row>
    <row r="18" spans="1:9" x14ac:dyDescent="0.3">
      <c r="A18">
        <f t="shared" si="2"/>
        <v>10.4</v>
      </c>
      <c r="B18">
        <f t="shared" si="3"/>
        <v>0.99992779194296766</v>
      </c>
      <c r="C18">
        <f t="shared" si="4"/>
        <v>0.99992779194296766</v>
      </c>
      <c r="D18">
        <f t="shared" si="5"/>
        <v>0.99995667516578024</v>
      </c>
      <c r="E18">
        <f t="shared" si="6"/>
        <v>0.99994512187665663</v>
      </c>
      <c r="F18">
        <f t="shared" si="7"/>
        <v>0.99997169444164236</v>
      </c>
      <c r="G18">
        <f t="shared" si="8"/>
        <v>9.4000326187862964</v>
      </c>
      <c r="H18">
        <f t="shared" si="0"/>
        <v>9.4000304324830086</v>
      </c>
      <c r="I18">
        <f t="shared" si="1"/>
        <v>-2.1863032877433852E-6</v>
      </c>
    </row>
    <row r="19" spans="1:9" x14ac:dyDescent="0.3">
      <c r="A19">
        <f t="shared" si="2"/>
        <v>11.200000000000001</v>
      </c>
      <c r="B19">
        <f t="shared" si="3"/>
        <v>0.99996738121370399</v>
      </c>
      <c r="C19">
        <f t="shared" si="4"/>
        <v>0.99996738121370399</v>
      </c>
      <c r="D19">
        <f t="shared" si="5"/>
        <v>0.99998042872822346</v>
      </c>
      <c r="E19">
        <f t="shared" si="6"/>
        <v>0.9999752097224146</v>
      </c>
      <c r="F19">
        <f t="shared" si="7"/>
        <v>0.99998721343577301</v>
      </c>
      <c r="G19">
        <f t="shared" si="8"/>
        <v>10.200014734993063</v>
      </c>
      <c r="H19">
        <f t="shared" si="0"/>
        <v>10.200013674196066</v>
      </c>
      <c r="I19">
        <f t="shared" si="1"/>
        <v>-1.060796996910085E-6</v>
      </c>
    </row>
    <row r="20" spans="1:9" x14ac:dyDescent="0.3">
      <c r="A20">
        <f>A19+$A$3</f>
        <v>12.000000000000002</v>
      </c>
      <c r="B20">
        <f t="shared" si="3"/>
        <v>0.99998526500693785</v>
      </c>
      <c r="C20">
        <f t="shared" si="4"/>
        <v>0.99998526500693785</v>
      </c>
      <c r="D20">
        <f t="shared" si="5"/>
        <v>0.99999115900416236</v>
      </c>
      <c r="E20">
        <f t="shared" si="6"/>
        <v>0.99998880140527291</v>
      </c>
      <c r="F20">
        <f t="shared" si="7"/>
        <v>0.99999422388271952</v>
      </c>
      <c r="G20">
        <f t="shared" si="8"/>
        <v>11.000006656287534</v>
      </c>
      <c r="H20">
        <f t="shared" si="0"/>
        <v>11.000006144212355</v>
      </c>
      <c r="I20">
        <f t="shared" si="1"/>
        <v>-5.120751787046629E-7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20"/>
  <sheetViews>
    <sheetView workbookViewId="0">
      <selection activeCell="F4" activeCellId="1" sqref="D4:D20 F4:F20"/>
    </sheetView>
  </sheetViews>
  <sheetFormatPr defaultRowHeight="14.4" x14ac:dyDescent="0.3"/>
  <sheetData>
    <row r="2" spans="1:7" x14ac:dyDescent="0.3">
      <c r="A2" t="s">
        <v>0</v>
      </c>
    </row>
    <row r="3" spans="1:7" x14ac:dyDescent="0.3">
      <c r="A3">
        <f>0.8</f>
        <v>0.8</v>
      </c>
      <c r="B3" t="s">
        <v>3</v>
      </c>
    </row>
    <row r="4" spans="1:7" x14ac:dyDescent="0.3">
      <c r="A4" t="s">
        <v>1</v>
      </c>
      <c r="B4" t="s">
        <v>4</v>
      </c>
      <c r="C4" t="s">
        <v>6</v>
      </c>
      <c r="D4" t="s">
        <v>5</v>
      </c>
      <c r="E4" t="s">
        <v>8</v>
      </c>
      <c r="F4" t="s">
        <v>7</v>
      </c>
      <c r="G4" t="s">
        <v>9</v>
      </c>
    </row>
    <row r="5" spans="1:7" x14ac:dyDescent="0.3">
      <c r="A5">
        <f>0</f>
        <v>0</v>
      </c>
      <c r="C5">
        <f>0+$A$3*B5</f>
        <v>0</v>
      </c>
      <c r="D5">
        <f>EXP(-A5)+A5-1</f>
        <v>0</v>
      </c>
      <c r="E5">
        <f>A5-C5</f>
        <v>0</v>
      </c>
      <c r="F5">
        <f>0</f>
        <v>0</v>
      </c>
    </row>
    <row r="6" spans="1:7" x14ac:dyDescent="0.3">
      <c r="A6">
        <f>A5+$A$3</f>
        <v>0.8</v>
      </c>
      <c r="B6">
        <f>A5-F5</f>
        <v>0</v>
      </c>
      <c r="C6">
        <f>C5+$A$3*B6</f>
        <v>0</v>
      </c>
      <c r="D6">
        <f t="shared" ref="D6:D20" si="0">EXP(-A6)+A6-1</f>
        <v>0.24932896411722161</v>
      </c>
      <c r="E6">
        <f>A6-C6</f>
        <v>0.8</v>
      </c>
      <c r="F6">
        <f>C6+$A$3*0.5*(E6+B6)</f>
        <v>0.32000000000000006</v>
      </c>
      <c r="G6">
        <f>F6-D6</f>
        <v>7.0671035882778455E-2</v>
      </c>
    </row>
    <row r="7" spans="1:7" x14ac:dyDescent="0.3">
      <c r="A7">
        <f t="shared" ref="A7:A19" si="1">A6+$A$3</f>
        <v>1.6</v>
      </c>
      <c r="B7">
        <f t="shared" ref="B7:B19" si="2">A6-F6</f>
        <v>0.48</v>
      </c>
      <c r="C7">
        <f t="shared" ref="C7:C19" si="3">C6+$A$3*B7</f>
        <v>0.38400000000000001</v>
      </c>
      <c r="D7">
        <f t="shared" si="0"/>
        <v>0.80189651799465556</v>
      </c>
      <c r="E7">
        <f t="shared" ref="E7:E19" si="4">A7-C7</f>
        <v>1.2160000000000002</v>
      </c>
      <c r="F7">
        <f t="shared" ref="F7:F19" si="5">C7+$A$3*0.5*(E7+B7)</f>
        <v>1.0624000000000002</v>
      </c>
      <c r="G7">
        <f t="shared" ref="G7:G20" si="6">F7-D7</f>
        <v>0.26050348200534468</v>
      </c>
    </row>
    <row r="8" spans="1:7" x14ac:dyDescent="0.3">
      <c r="A8">
        <f t="shared" si="1"/>
        <v>2.4000000000000004</v>
      </c>
      <c r="B8">
        <f t="shared" si="2"/>
        <v>0.53759999999999986</v>
      </c>
      <c r="C8">
        <f t="shared" si="3"/>
        <v>0.81407999999999991</v>
      </c>
      <c r="D8">
        <f t="shared" si="0"/>
        <v>1.4907179532894128</v>
      </c>
      <c r="E8">
        <f t="shared" si="4"/>
        <v>1.5859200000000004</v>
      </c>
      <c r="F8">
        <f t="shared" si="5"/>
        <v>1.6634880000000001</v>
      </c>
      <c r="G8">
        <f t="shared" si="6"/>
        <v>0.17277004671058727</v>
      </c>
    </row>
    <row r="9" spans="1:7" x14ac:dyDescent="0.3">
      <c r="A9">
        <f t="shared" si="1"/>
        <v>3.2</v>
      </c>
      <c r="B9">
        <f t="shared" si="2"/>
        <v>0.73651200000000028</v>
      </c>
      <c r="C9">
        <f t="shared" si="3"/>
        <v>1.4032896000000001</v>
      </c>
      <c r="D9">
        <f t="shared" si="0"/>
        <v>2.2407622039783663</v>
      </c>
      <c r="E9">
        <f t="shared" si="4"/>
        <v>1.7967104</v>
      </c>
      <c r="F9">
        <f t="shared" si="5"/>
        <v>2.4165785600000005</v>
      </c>
      <c r="G9">
        <f t="shared" si="6"/>
        <v>0.17581635602163415</v>
      </c>
    </row>
    <row r="10" spans="1:7" x14ac:dyDescent="0.3">
      <c r="A10">
        <f t="shared" si="1"/>
        <v>4</v>
      </c>
      <c r="B10">
        <f t="shared" si="2"/>
        <v>0.78342143999999969</v>
      </c>
      <c r="C10">
        <f t="shared" si="3"/>
        <v>2.0300267519999999</v>
      </c>
      <c r="D10">
        <f t="shared" si="0"/>
        <v>3.0183156388887342</v>
      </c>
      <c r="E10">
        <f t="shared" si="4"/>
        <v>1.9699732480000001</v>
      </c>
      <c r="F10">
        <f t="shared" si="5"/>
        <v>3.1313846272000001</v>
      </c>
      <c r="G10">
        <f t="shared" si="6"/>
        <v>0.11306898831126588</v>
      </c>
    </row>
    <row r="11" spans="1:7" x14ac:dyDescent="0.3">
      <c r="A11">
        <f t="shared" si="1"/>
        <v>4.8</v>
      </c>
      <c r="B11">
        <f t="shared" si="2"/>
        <v>0.8686153727999999</v>
      </c>
      <c r="C11">
        <f t="shared" si="3"/>
        <v>2.72491905024</v>
      </c>
      <c r="D11">
        <f t="shared" si="0"/>
        <v>3.8082297470490198</v>
      </c>
      <c r="E11">
        <f t="shared" si="4"/>
        <v>2.0750809497599998</v>
      </c>
      <c r="F11">
        <f t="shared" si="5"/>
        <v>3.902397579264</v>
      </c>
      <c r="G11">
        <f t="shared" si="6"/>
        <v>9.4167832214980152E-2</v>
      </c>
    </row>
    <row r="12" spans="1:7" x14ac:dyDescent="0.3">
      <c r="A12">
        <f t="shared" si="1"/>
        <v>5.6</v>
      </c>
      <c r="B12">
        <f t="shared" si="2"/>
        <v>0.89760242073599983</v>
      </c>
      <c r="C12">
        <f t="shared" si="3"/>
        <v>3.4430009868288001</v>
      </c>
      <c r="D12">
        <f t="shared" si="0"/>
        <v>4.6036978637164827</v>
      </c>
      <c r="E12">
        <f t="shared" si="4"/>
        <v>2.1569990131711996</v>
      </c>
      <c r="F12">
        <f t="shared" si="5"/>
        <v>4.6648415603916797</v>
      </c>
      <c r="G12">
        <f t="shared" si="6"/>
        <v>6.1143696675197035E-2</v>
      </c>
    </row>
    <row r="13" spans="1:7" x14ac:dyDescent="0.3">
      <c r="A13">
        <f t="shared" si="1"/>
        <v>6.3999999999999995</v>
      </c>
      <c r="B13">
        <f t="shared" si="2"/>
        <v>0.9351584396083199</v>
      </c>
      <c r="C13">
        <f t="shared" si="3"/>
        <v>4.1911277385154557</v>
      </c>
      <c r="D13">
        <f t="shared" si="0"/>
        <v>5.4016615572731732</v>
      </c>
      <c r="E13">
        <f t="shared" si="4"/>
        <v>2.2088722614845437</v>
      </c>
      <c r="F13">
        <f t="shared" si="5"/>
        <v>5.4487400189526012</v>
      </c>
      <c r="G13">
        <f t="shared" si="6"/>
        <v>4.7078461679427974E-2</v>
      </c>
    </row>
    <row r="14" spans="1:7" x14ac:dyDescent="0.3">
      <c r="A14">
        <f t="shared" si="1"/>
        <v>7.1999999999999993</v>
      </c>
      <c r="B14">
        <f t="shared" si="2"/>
        <v>0.95125998104739828</v>
      </c>
      <c r="C14">
        <f t="shared" si="3"/>
        <v>4.9521357233533747</v>
      </c>
      <c r="D14">
        <f t="shared" si="0"/>
        <v>6.2007465858083757</v>
      </c>
      <c r="E14">
        <f t="shared" si="4"/>
        <v>2.2478642766466246</v>
      </c>
      <c r="F14">
        <f t="shared" si="5"/>
        <v>6.2317854264309842</v>
      </c>
      <c r="G14">
        <f t="shared" si="6"/>
        <v>3.1038840622608532E-2</v>
      </c>
    </row>
    <row r="15" spans="1:7" x14ac:dyDescent="0.3">
      <c r="A15">
        <f t="shared" si="1"/>
        <v>7.9999999999999991</v>
      </c>
      <c r="B15">
        <f t="shared" si="2"/>
        <v>0.96821457356901508</v>
      </c>
      <c r="C15">
        <f t="shared" si="3"/>
        <v>5.7267073822085868</v>
      </c>
      <c r="D15">
        <f t="shared" si="0"/>
        <v>7.000335462627902</v>
      </c>
      <c r="E15">
        <f t="shared" si="4"/>
        <v>2.2732926177914123</v>
      </c>
      <c r="F15">
        <f t="shared" si="5"/>
        <v>7.0233102587527583</v>
      </c>
      <c r="G15">
        <f t="shared" si="6"/>
        <v>2.2974796124856312E-2</v>
      </c>
    </row>
    <row r="16" spans="1:7" x14ac:dyDescent="0.3">
      <c r="A16">
        <f t="shared" si="1"/>
        <v>8.7999999999999989</v>
      </c>
      <c r="B16">
        <f t="shared" si="2"/>
        <v>0.97668974124724084</v>
      </c>
      <c r="C16">
        <f t="shared" si="3"/>
        <v>6.5080591752063794</v>
      </c>
      <c r="D16">
        <f t="shared" si="0"/>
        <v>7.8001507330750943</v>
      </c>
      <c r="E16">
        <f t="shared" si="4"/>
        <v>2.2919408247936195</v>
      </c>
      <c r="F16">
        <f t="shared" si="5"/>
        <v>7.8155114016227234</v>
      </c>
      <c r="G16">
        <f t="shared" si="6"/>
        <v>1.5360668547629075E-2</v>
      </c>
    </row>
    <row r="17" spans="1:7" x14ac:dyDescent="0.3">
      <c r="A17">
        <f t="shared" si="1"/>
        <v>9.6</v>
      </c>
      <c r="B17">
        <f t="shared" si="2"/>
        <v>0.98448859837727554</v>
      </c>
      <c r="C17">
        <f t="shared" si="3"/>
        <v>7.2956500539081999</v>
      </c>
      <c r="D17">
        <f t="shared" si="0"/>
        <v>8.6000677287364908</v>
      </c>
      <c r="E17">
        <f t="shared" si="4"/>
        <v>2.3043499460917998</v>
      </c>
      <c r="F17">
        <f t="shared" si="5"/>
        <v>8.6111854716958298</v>
      </c>
      <c r="G17">
        <f t="shared" si="6"/>
        <v>1.1117742959338983E-2</v>
      </c>
    </row>
    <row r="18" spans="1:7" x14ac:dyDescent="0.3">
      <c r="A18">
        <f t="shared" si="1"/>
        <v>10.4</v>
      </c>
      <c r="B18">
        <f t="shared" si="2"/>
        <v>0.98881452830416983</v>
      </c>
      <c r="C18">
        <f t="shared" si="3"/>
        <v>8.0867016765515363</v>
      </c>
      <c r="D18">
        <f t="shared" si="0"/>
        <v>9.4000304324830086</v>
      </c>
      <c r="E18">
        <f t="shared" si="4"/>
        <v>2.3132983234484641</v>
      </c>
      <c r="F18">
        <f t="shared" si="5"/>
        <v>9.4075468172525909</v>
      </c>
      <c r="G18">
        <f t="shared" si="6"/>
        <v>7.5163847695822739E-3</v>
      </c>
    </row>
    <row r="19" spans="1:7" x14ac:dyDescent="0.3">
      <c r="A19">
        <f t="shared" si="1"/>
        <v>11.200000000000001</v>
      </c>
      <c r="B19">
        <f t="shared" si="2"/>
        <v>0.99245318274740946</v>
      </c>
      <c r="C19">
        <f t="shared" si="3"/>
        <v>8.8806642227494645</v>
      </c>
      <c r="D19">
        <f t="shared" si="0"/>
        <v>10.200013674196066</v>
      </c>
      <c r="E19">
        <f t="shared" si="4"/>
        <v>2.3193357772505365</v>
      </c>
      <c r="F19">
        <f t="shared" si="5"/>
        <v>10.205379806748644</v>
      </c>
      <c r="G19">
        <f t="shared" si="6"/>
        <v>5.3661325525773407E-3</v>
      </c>
    </row>
    <row r="20" spans="1:7" x14ac:dyDescent="0.3">
      <c r="A20">
        <f>A19+$A$3</f>
        <v>12.000000000000002</v>
      </c>
      <c r="B20">
        <f>A19-F19</f>
        <v>0.99462019325135742</v>
      </c>
      <c r="C20">
        <f>C19+$A$3*B20</f>
        <v>9.6763603773505498</v>
      </c>
      <c r="D20">
        <f t="shared" si="0"/>
        <v>11.000006144212355</v>
      </c>
      <c r="E20">
        <f>A20-C20</f>
        <v>2.323639622649452</v>
      </c>
      <c r="F20">
        <f>C20+$A$3*0.5*(E20+B20)</f>
        <v>11.003664303710874</v>
      </c>
      <c r="G20">
        <f t="shared" si="6"/>
        <v>3.658159498518998E-3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D20"/>
  <sheetViews>
    <sheetView workbookViewId="0">
      <selection activeCell="C9" sqref="C9"/>
    </sheetView>
  </sheetViews>
  <sheetFormatPr defaultRowHeight="14.4" x14ac:dyDescent="0.3"/>
  <sheetData>
    <row r="2" spans="1:4" x14ac:dyDescent="0.3">
      <c r="A2" t="s">
        <v>0</v>
      </c>
    </row>
    <row r="3" spans="1:4" x14ac:dyDescent="0.3">
      <c r="A3">
        <f>0.8</f>
        <v>0.8</v>
      </c>
      <c r="B3" t="s">
        <v>3</v>
      </c>
    </row>
    <row r="4" spans="1:4" x14ac:dyDescent="0.3">
      <c r="A4" t="s">
        <v>1</v>
      </c>
      <c r="B4" t="s">
        <v>4</v>
      </c>
      <c r="C4" t="s">
        <v>2</v>
      </c>
      <c r="D4" t="s">
        <v>5</v>
      </c>
    </row>
    <row r="5" spans="1:4" x14ac:dyDescent="0.3">
      <c r="A5">
        <f>0</f>
        <v>0</v>
      </c>
      <c r="C5">
        <f>0+$A$3*B5</f>
        <v>0</v>
      </c>
      <c r="D5">
        <f>EXP(-A5)+A5-1</f>
        <v>0</v>
      </c>
    </row>
    <row r="6" spans="1:4" x14ac:dyDescent="0.3">
      <c r="A6">
        <f>A5+$A$3</f>
        <v>0.8</v>
      </c>
      <c r="B6">
        <f>A5-C5</f>
        <v>0</v>
      </c>
      <c r="C6">
        <f>0+$A$3*B6</f>
        <v>0</v>
      </c>
      <c r="D6">
        <f>EXP(-A6)+A6-1</f>
        <v>0.24932896411722161</v>
      </c>
    </row>
    <row r="7" spans="1:4" x14ac:dyDescent="0.3">
      <c r="A7">
        <f t="shared" ref="A7:A20" si="0">A6+$A$3</f>
        <v>1.6</v>
      </c>
      <c r="B7">
        <f>A6-C6</f>
        <v>0.8</v>
      </c>
      <c r="C7">
        <f>C6+$A$3*B7</f>
        <v>0.64000000000000012</v>
      </c>
      <c r="D7">
        <f t="shared" ref="D7:D20" si="1">EXP(-A7)+A7-1</f>
        <v>0.80189651799465556</v>
      </c>
    </row>
    <row r="8" spans="1:4" x14ac:dyDescent="0.3">
      <c r="A8">
        <f t="shared" si="0"/>
        <v>2.4000000000000004</v>
      </c>
      <c r="B8">
        <f>A7-C7</f>
        <v>0.96</v>
      </c>
      <c r="C8">
        <f>C7+$A$3*B8</f>
        <v>1.4080000000000001</v>
      </c>
      <c r="D8">
        <f t="shared" si="1"/>
        <v>1.4907179532894128</v>
      </c>
    </row>
    <row r="9" spans="1:4" x14ac:dyDescent="0.3">
      <c r="A9">
        <f t="shared" si="0"/>
        <v>3.2</v>
      </c>
      <c r="B9">
        <f>A8-C8</f>
        <v>0.99200000000000021</v>
      </c>
      <c r="C9">
        <f>C8+$A$3*B9</f>
        <v>2.2016000000000004</v>
      </c>
      <c r="D9">
        <f t="shared" si="1"/>
        <v>2.2407622039783663</v>
      </c>
    </row>
    <row r="10" spans="1:4" x14ac:dyDescent="0.3">
      <c r="A10">
        <f t="shared" si="0"/>
        <v>4</v>
      </c>
      <c r="B10">
        <f t="shared" ref="B10:B20" si="2">A9-C9</f>
        <v>0.99839999999999973</v>
      </c>
      <c r="C10">
        <f t="shared" ref="C10:C20" si="3">C9+$A$3*B10</f>
        <v>3.0003200000000003</v>
      </c>
      <c r="D10">
        <f t="shared" si="1"/>
        <v>3.0183156388887342</v>
      </c>
    </row>
    <row r="11" spans="1:4" x14ac:dyDescent="0.3">
      <c r="A11">
        <f t="shared" si="0"/>
        <v>4.8</v>
      </c>
      <c r="B11">
        <f t="shared" si="2"/>
        <v>0.99967999999999968</v>
      </c>
      <c r="C11">
        <f t="shared" si="3"/>
        <v>3.8000639999999999</v>
      </c>
      <c r="D11">
        <f t="shared" si="1"/>
        <v>3.8082297470490198</v>
      </c>
    </row>
    <row r="12" spans="1:4" x14ac:dyDescent="0.3">
      <c r="A12">
        <f t="shared" si="0"/>
        <v>5.6</v>
      </c>
      <c r="B12">
        <f t="shared" si="2"/>
        <v>0.99993599999999994</v>
      </c>
      <c r="C12">
        <f t="shared" si="3"/>
        <v>4.6000128</v>
      </c>
      <c r="D12">
        <f t="shared" si="1"/>
        <v>4.6036978637164827</v>
      </c>
    </row>
    <row r="13" spans="1:4" x14ac:dyDescent="0.3">
      <c r="A13">
        <f t="shared" si="0"/>
        <v>6.3999999999999995</v>
      </c>
      <c r="B13">
        <f t="shared" si="2"/>
        <v>0.99998719999999963</v>
      </c>
      <c r="C13">
        <f t="shared" si="3"/>
        <v>5.4000025599999999</v>
      </c>
      <c r="D13">
        <f t="shared" si="1"/>
        <v>5.4016615572731732</v>
      </c>
    </row>
    <row r="14" spans="1:4" x14ac:dyDescent="0.3">
      <c r="A14">
        <f t="shared" si="0"/>
        <v>7.1999999999999993</v>
      </c>
      <c r="B14">
        <f t="shared" si="2"/>
        <v>0.99999743999999957</v>
      </c>
      <c r="C14">
        <f t="shared" si="3"/>
        <v>6.2000005119999999</v>
      </c>
      <c r="D14">
        <f t="shared" si="1"/>
        <v>6.2007465858083757</v>
      </c>
    </row>
    <row r="15" spans="1:4" x14ac:dyDescent="0.3">
      <c r="A15">
        <f t="shared" si="0"/>
        <v>7.9999999999999991</v>
      </c>
      <c r="B15">
        <f t="shared" si="2"/>
        <v>0.99999948799999938</v>
      </c>
      <c r="C15">
        <f t="shared" si="3"/>
        <v>7.0000001023999996</v>
      </c>
      <c r="D15">
        <f t="shared" si="1"/>
        <v>7.000335462627902</v>
      </c>
    </row>
    <row r="16" spans="1:4" x14ac:dyDescent="0.3">
      <c r="A16">
        <f t="shared" si="0"/>
        <v>8.7999999999999989</v>
      </c>
      <c r="B16">
        <f t="shared" si="2"/>
        <v>0.99999989759999952</v>
      </c>
      <c r="C16">
        <f t="shared" si="3"/>
        <v>7.8000000204799989</v>
      </c>
      <c r="D16">
        <f t="shared" si="1"/>
        <v>7.8001507330750943</v>
      </c>
    </row>
    <row r="17" spans="1:4" x14ac:dyDescent="0.3">
      <c r="A17">
        <f t="shared" si="0"/>
        <v>9.6</v>
      </c>
      <c r="B17">
        <f t="shared" si="2"/>
        <v>0.99999997952000008</v>
      </c>
      <c r="C17">
        <f t="shared" si="3"/>
        <v>8.6000000040959996</v>
      </c>
      <c r="D17">
        <f t="shared" si="1"/>
        <v>8.6000677287364908</v>
      </c>
    </row>
    <row r="18" spans="1:4" x14ac:dyDescent="0.3">
      <c r="A18">
        <f t="shared" si="0"/>
        <v>10.4</v>
      </c>
      <c r="B18">
        <f t="shared" si="2"/>
        <v>0.99999999590400002</v>
      </c>
      <c r="C18">
        <f t="shared" si="3"/>
        <v>9.4000000008191993</v>
      </c>
      <c r="D18">
        <f t="shared" si="1"/>
        <v>9.4000304324830086</v>
      </c>
    </row>
    <row r="19" spans="1:4" x14ac:dyDescent="0.3">
      <c r="A19">
        <f t="shared" si="0"/>
        <v>11.200000000000001</v>
      </c>
      <c r="B19">
        <f t="shared" si="2"/>
        <v>0.99999999918080107</v>
      </c>
      <c r="C19">
        <f t="shared" si="3"/>
        <v>10.20000000016384</v>
      </c>
      <c r="D19">
        <f t="shared" si="1"/>
        <v>10.200013674196066</v>
      </c>
    </row>
    <row r="20" spans="1:4" x14ac:dyDescent="0.3">
      <c r="A20">
        <f t="shared" si="0"/>
        <v>12.000000000000002</v>
      </c>
      <c r="B20">
        <f t="shared" si="2"/>
        <v>0.99999999983616128</v>
      </c>
      <c r="C20">
        <f t="shared" si="3"/>
        <v>11.000000000032768</v>
      </c>
      <c r="D20">
        <f t="shared" si="1"/>
        <v>11.000006144212355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N26"/>
  <sheetViews>
    <sheetView workbookViewId="0">
      <selection activeCell="C5" sqref="C5"/>
    </sheetView>
  </sheetViews>
  <sheetFormatPr defaultRowHeight="14.4" x14ac:dyDescent="0.3"/>
  <cols>
    <col min="2" max="2" width="12.33203125" customWidth="1"/>
    <col min="3" max="3" width="13.44140625" customWidth="1"/>
    <col min="5" max="5" width="10.88671875" customWidth="1"/>
    <col min="6" max="6" width="12.109375" customWidth="1"/>
    <col min="7" max="7" width="12.44140625" customWidth="1"/>
    <col min="8" max="8" width="12" customWidth="1"/>
    <col min="9" max="9" width="10.33203125" customWidth="1"/>
  </cols>
  <sheetData>
    <row r="1" spans="2:14" x14ac:dyDescent="0.3">
      <c r="E1" s="6" t="s">
        <v>0</v>
      </c>
      <c r="F1" s="6">
        <f>C3-C2</f>
        <v>1.2566370614359172</v>
      </c>
      <c r="G1" s="8" t="s">
        <v>49</v>
      </c>
      <c r="H1" s="8">
        <f>F1/2</f>
        <v>0.62831853071795862</v>
      </c>
      <c r="I1" s="9" t="s">
        <v>50</v>
      </c>
      <c r="J1" s="9">
        <f>F1/4</f>
        <v>0.31415926535897931</v>
      </c>
      <c r="K1" s="10" t="s">
        <v>51</v>
      </c>
      <c r="L1" s="10">
        <f>F1/8</f>
        <v>0.15707963267948966</v>
      </c>
      <c r="M1" s="11" t="s">
        <v>52</v>
      </c>
      <c r="N1" s="11">
        <f>F1/16</f>
        <v>7.8539816339744828E-2</v>
      </c>
    </row>
    <row r="2" spans="2:14" x14ac:dyDescent="0.3">
      <c r="B2" t="s">
        <v>46</v>
      </c>
      <c r="C2">
        <v>0</v>
      </c>
      <c r="E2" s="6">
        <f>C2</f>
        <v>0</v>
      </c>
      <c r="F2" s="7">
        <f>POWER(_xlfn.SEC(E2),2)</f>
        <v>1</v>
      </c>
      <c r="G2" s="8">
        <f>E2</f>
        <v>0</v>
      </c>
      <c r="H2" s="7">
        <f>POWER(_xlfn.SEC(G2),2)</f>
        <v>1</v>
      </c>
      <c r="I2" s="12">
        <f>C2</f>
        <v>0</v>
      </c>
      <c r="J2" s="7">
        <f>POWER(_xlfn.SEC(I2),2)</f>
        <v>1</v>
      </c>
      <c r="K2" s="10">
        <f>C2</f>
        <v>0</v>
      </c>
      <c r="L2" s="7">
        <f>POWER(_xlfn.SEC(K2),2)</f>
        <v>1</v>
      </c>
      <c r="M2" s="11">
        <f>C2</f>
        <v>0</v>
      </c>
      <c r="N2" s="7">
        <f>POWER(_xlfn.SEC(M2),2)</f>
        <v>1</v>
      </c>
    </row>
    <row r="3" spans="2:14" x14ac:dyDescent="0.3">
      <c r="B3" t="s">
        <v>45</v>
      </c>
      <c r="C3">
        <f>0.4*PI()</f>
        <v>1.2566370614359172</v>
      </c>
      <c r="E3" s="6">
        <f>E2+F1</f>
        <v>1.2566370614359172</v>
      </c>
      <c r="F3" s="7">
        <f>POWER(_xlfn.SEC(E3),2)</f>
        <v>10.472135954999578</v>
      </c>
      <c r="G3" s="8">
        <f>G2+H1</f>
        <v>0.62831853071795862</v>
      </c>
      <c r="H3" s="7">
        <f t="shared" ref="H3" si="0">POWER(_xlfn.SEC(G3),2)</f>
        <v>1.5278640450004204</v>
      </c>
      <c r="I3" s="12">
        <f>I2+$J$1</f>
        <v>0.31415926535897931</v>
      </c>
      <c r="J3" s="7">
        <f t="shared" ref="J3:J6" si="1">POWER(_xlfn.SEC(I3),2)</f>
        <v>1.105572809000084</v>
      </c>
      <c r="K3" s="10">
        <f>K2+$L$1</f>
        <v>0.15707963267948966</v>
      </c>
      <c r="L3" s="7">
        <f t="shared" ref="L3:L10" si="2">POWER(_xlfn.SEC(K3),2)</f>
        <v>1.0250856309369165</v>
      </c>
      <c r="M3" s="11">
        <f>M2+$N$1</f>
        <v>7.8539816339744828E-2</v>
      </c>
      <c r="N3" s="7">
        <f t="shared" ref="N3:N18" si="3">POWER(_xlfn.SEC(M3),2)</f>
        <v>1.0061939586571085</v>
      </c>
    </row>
    <row r="4" spans="2:14" x14ac:dyDescent="0.3">
      <c r="B4" t="s">
        <v>47</v>
      </c>
      <c r="C4" t="s">
        <v>48</v>
      </c>
      <c r="G4" s="8">
        <f>G3+H1</f>
        <v>1.2566370614359172</v>
      </c>
      <c r="H4" s="7">
        <f>POWER(_xlfn.SEC(G4),2)</f>
        <v>10.472135954999578</v>
      </c>
      <c r="I4" s="12">
        <f t="shared" ref="I4:I6" si="4">I3+$J$1</f>
        <v>0.62831853071795862</v>
      </c>
      <c r="J4" s="7">
        <f t="shared" si="1"/>
        <v>1.5278640450004204</v>
      </c>
      <c r="K4" s="10">
        <f t="shared" ref="K4:K10" si="5">K3+$L$1</f>
        <v>0.31415926535897931</v>
      </c>
      <c r="L4" s="7">
        <f t="shared" si="2"/>
        <v>1.105572809000084</v>
      </c>
      <c r="M4" s="11">
        <f t="shared" ref="M4:M17" si="6">M3+$N$1</f>
        <v>0.15707963267948966</v>
      </c>
      <c r="N4" s="7">
        <f t="shared" si="3"/>
        <v>1.0250856309369165</v>
      </c>
    </row>
    <row r="5" spans="2:14" x14ac:dyDescent="0.3">
      <c r="B5" t="s">
        <v>63</v>
      </c>
      <c r="C5">
        <v>3.0776835400000002</v>
      </c>
      <c r="I5" s="12">
        <f t="shared" si="4"/>
        <v>0.94247779607693793</v>
      </c>
      <c r="J5" s="7">
        <f t="shared" si="1"/>
        <v>2.8944271909999153</v>
      </c>
      <c r="K5" s="10">
        <f t="shared" si="5"/>
        <v>0.47123889803846897</v>
      </c>
      <c r="L5" s="7">
        <f t="shared" si="2"/>
        <v>1.2596161836824997</v>
      </c>
      <c r="M5" s="11">
        <f t="shared" si="6"/>
        <v>0.23561944901923448</v>
      </c>
      <c r="N5" s="7">
        <f t="shared" si="3"/>
        <v>1.0576378105614486</v>
      </c>
    </row>
    <row r="6" spans="2:14" x14ac:dyDescent="0.3">
      <c r="I6" s="12">
        <f t="shared" si="4"/>
        <v>1.2566370614359172</v>
      </c>
      <c r="J6" s="7">
        <f t="shared" si="1"/>
        <v>10.472135954999578</v>
      </c>
      <c r="K6" s="10">
        <f t="shared" si="5"/>
        <v>0.62831853071795862</v>
      </c>
      <c r="L6" s="7">
        <f t="shared" si="2"/>
        <v>1.5278640450004204</v>
      </c>
      <c r="M6" s="11">
        <f t="shared" si="6"/>
        <v>0.31415926535897931</v>
      </c>
      <c r="N6" s="7">
        <f t="shared" si="3"/>
        <v>1.105572809000084</v>
      </c>
    </row>
    <row r="7" spans="2:14" x14ac:dyDescent="0.3">
      <c r="K7" s="10">
        <f t="shared" si="5"/>
        <v>0.78539816339744828</v>
      </c>
      <c r="L7" s="7">
        <f t="shared" si="2"/>
        <v>1.9999999999999996</v>
      </c>
      <c r="M7" s="11">
        <f t="shared" si="6"/>
        <v>0.39269908169872414</v>
      </c>
      <c r="N7" s="7">
        <f t="shared" si="3"/>
        <v>1.1715728752538099</v>
      </c>
    </row>
    <row r="8" spans="2:14" x14ac:dyDescent="0.3">
      <c r="K8" s="10">
        <f t="shared" si="5"/>
        <v>0.94247779607693793</v>
      </c>
      <c r="L8" s="7">
        <f t="shared" si="2"/>
        <v>2.8944271909999153</v>
      </c>
      <c r="M8" s="11">
        <f t="shared" si="6"/>
        <v>0.47123889803846897</v>
      </c>
      <c r="N8" s="7">
        <f t="shared" si="3"/>
        <v>1.2596161836824997</v>
      </c>
    </row>
    <row r="9" spans="2:14" x14ac:dyDescent="0.3">
      <c r="K9" s="10">
        <f t="shared" si="5"/>
        <v>1.0995574287564276</v>
      </c>
      <c r="L9" s="7">
        <f t="shared" si="2"/>
        <v>4.8518399963191818</v>
      </c>
      <c r="M9" s="11">
        <f t="shared" si="6"/>
        <v>0.5497787143782138</v>
      </c>
      <c r="N9" s="7">
        <f t="shared" si="3"/>
        <v>1.3755248059449219</v>
      </c>
    </row>
    <row r="10" spans="2:14" x14ac:dyDescent="0.3">
      <c r="K10" s="10">
        <f t="shared" si="5"/>
        <v>1.2566370614359172</v>
      </c>
      <c r="L10" s="7">
        <f t="shared" si="2"/>
        <v>10.472135954999578</v>
      </c>
      <c r="M10" s="11">
        <f t="shared" si="6"/>
        <v>0.62831853071795862</v>
      </c>
      <c r="N10" s="7">
        <f t="shared" si="3"/>
        <v>1.5278640450004204</v>
      </c>
    </row>
    <row r="11" spans="2:14" x14ac:dyDescent="0.3">
      <c r="M11" s="11">
        <f t="shared" si="6"/>
        <v>0.70685834705770345</v>
      </c>
      <c r="N11" s="7">
        <f t="shared" si="3"/>
        <v>1.7294538172817451</v>
      </c>
    </row>
    <row r="12" spans="2:14" x14ac:dyDescent="0.3">
      <c r="M12" s="11">
        <f t="shared" si="6"/>
        <v>0.78539816339744828</v>
      </c>
      <c r="N12" s="7">
        <f t="shared" si="3"/>
        <v>1.9999999999999996</v>
      </c>
    </row>
    <row r="13" spans="2:14" x14ac:dyDescent="0.3">
      <c r="M13" s="11">
        <f t="shared" si="6"/>
        <v>0.86393797973719311</v>
      </c>
      <c r="N13" s="7">
        <f t="shared" si="3"/>
        <v>2.3708887064659212</v>
      </c>
    </row>
    <row r="14" spans="2:14" x14ac:dyDescent="0.3">
      <c r="M14" s="11">
        <f t="shared" si="6"/>
        <v>0.94247779607693793</v>
      </c>
      <c r="N14" s="7">
        <f t="shared" si="3"/>
        <v>2.8944271909999153</v>
      </c>
    </row>
    <row r="15" spans="2:14" x14ac:dyDescent="0.3">
      <c r="M15" s="11">
        <f t="shared" si="6"/>
        <v>1.0210176124166828</v>
      </c>
      <c r="N15" s="7">
        <f t="shared" si="3"/>
        <v>3.6629399287850766</v>
      </c>
    </row>
    <row r="16" spans="2:14" x14ac:dyDescent="0.3">
      <c r="M16" s="11">
        <f t="shared" si="6"/>
        <v>1.0995574287564276</v>
      </c>
      <c r="N16" s="7">
        <f t="shared" si="3"/>
        <v>4.8518399963191818</v>
      </c>
    </row>
    <row r="17" spans="3:14" x14ac:dyDescent="0.3">
      <c r="M17" s="11">
        <f t="shared" si="6"/>
        <v>1.1780972450961724</v>
      </c>
      <c r="N17" s="7">
        <f t="shared" si="3"/>
        <v>6.8284271247461881</v>
      </c>
    </row>
    <row r="18" spans="3:14" x14ac:dyDescent="0.3">
      <c r="M18" s="11">
        <f>M17+$N$1</f>
        <v>1.2566370614359172</v>
      </c>
      <c r="N18" s="7">
        <f t="shared" si="3"/>
        <v>10.472135954999578</v>
      </c>
    </row>
    <row r="19" spans="3:14" x14ac:dyDescent="0.3">
      <c r="E19" s="14">
        <f>F1/2*(F2+F3)</f>
        <v>7.2081556074419995</v>
      </c>
      <c r="F19" s="14"/>
      <c r="G19" s="15">
        <f>H1/2*(H2+H4+2*H3)</f>
        <v>4.564063095612461</v>
      </c>
      <c r="H19" s="15"/>
      <c r="I19" s="16">
        <f>J1/2*(J2+J6+2*SUM(J3:J5))</f>
        <v>3.5386686092421482</v>
      </c>
      <c r="J19" s="16"/>
      <c r="K19" s="17">
        <f>L1/2*(L2+L10+2*SUM(L3:L9))</f>
        <v>3.2044989362441076</v>
      </c>
      <c r="L19" s="17"/>
      <c r="M19" s="18">
        <f>N1/2*(N2+N18+2*SUM(N3:N17))</f>
        <v>3.1104212105957312</v>
      </c>
      <c r="N19" s="18"/>
    </row>
    <row r="20" spans="3:14" x14ac:dyDescent="0.3">
      <c r="E20" s="19" t="s">
        <v>53</v>
      </c>
      <c r="F20" s="19"/>
      <c r="G20" s="19" t="s">
        <v>54</v>
      </c>
      <c r="H20" s="19"/>
      <c r="I20" s="19" t="s">
        <v>55</v>
      </c>
      <c r="J20" s="19"/>
      <c r="K20" s="19" t="s">
        <v>56</v>
      </c>
      <c r="L20" s="19"/>
      <c r="M20" s="19" t="s">
        <v>57</v>
      </c>
      <c r="N20" s="19"/>
    </row>
    <row r="22" spans="3:14" x14ac:dyDescent="0.3">
      <c r="C22" t="s">
        <v>58</v>
      </c>
      <c r="E22">
        <f>E19</f>
        <v>7.2081556074419995</v>
      </c>
      <c r="F22" s="13">
        <f>($C$5-E22)/C5</f>
        <v>-1.3420717282199843</v>
      </c>
    </row>
    <row r="23" spans="3:14" x14ac:dyDescent="0.3">
      <c r="C23" t="s">
        <v>59</v>
      </c>
      <c r="E23">
        <f>G19</f>
        <v>4.564063095612461</v>
      </c>
      <c r="F23">
        <f>(4*E23-E22)/3</f>
        <v>3.6826989250026152</v>
      </c>
      <c r="G23" s="13">
        <f>($C$5-F23)/$C$5</f>
        <v>-0.19658141493085898</v>
      </c>
    </row>
    <row r="24" spans="3:14" x14ac:dyDescent="0.3">
      <c r="C24" t="s">
        <v>60</v>
      </c>
      <c r="E24">
        <f>I19</f>
        <v>3.5386686092421482</v>
      </c>
      <c r="F24">
        <f t="shared" ref="F24:F26" si="7">(4*E24-E23)/3</f>
        <v>3.1968704471187106</v>
      </c>
      <c r="G24">
        <f>(16*F24-F23)/15</f>
        <v>3.1644818819264504</v>
      </c>
      <c r="H24" s="13">
        <f>($C$5-G24)/$C$5</f>
        <v>-2.8202490866377442E-2</v>
      </c>
    </row>
    <row r="25" spans="3:14" x14ac:dyDescent="0.3">
      <c r="C25" t="s">
        <v>62</v>
      </c>
      <c r="E25">
        <f>K19</f>
        <v>3.2044989362441076</v>
      </c>
      <c r="F25">
        <f t="shared" si="7"/>
        <v>3.0931090452447609</v>
      </c>
      <c r="G25">
        <f t="shared" ref="G25:G26" si="8">(16*F25-F24)/15</f>
        <v>3.0861916184531641</v>
      </c>
      <c r="H25">
        <f>(64*G25-G24)/63</f>
        <v>3.0849489158583498</v>
      </c>
      <c r="I25" s="13">
        <f>($C$5-H25)/$C$5</f>
        <v>-2.3606637147461987E-3</v>
      </c>
    </row>
    <row r="26" spans="3:14" x14ac:dyDescent="0.3">
      <c r="C26" t="s">
        <v>61</v>
      </c>
      <c r="E26">
        <f>M19</f>
        <v>3.1104212105957312</v>
      </c>
      <c r="F26">
        <f t="shared" si="7"/>
        <v>3.079061968712939</v>
      </c>
      <c r="G26">
        <f t="shared" si="8"/>
        <v>3.0781254969441512</v>
      </c>
      <c r="H26">
        <f>(64*G26-G25)/63</f>
        <v>3.0779974632694049</v>
      </c>
      <c r="I26">
        <f>(256*H26-H25)/255</f>
        <v>3.077970202671017</v>
      </c>
      <c r="J26" s="13">
        <f>($C$5-I26)/$C$5</f>
        <v>-9.3142347902583651E-5</v>
      </c>
    </row>
  </sheetData>
  <mergeCells count="10">
    <mergeCell ref="E20:F20"/>
    <mergeCell ref="G20:H20"/>
    <mergeCell ref="I20:J20"/>
    <mergeCell ref="K20:L20"/>
    <mergeCell ref="M20:N20"/>
    <mergeCell ref="E19:F19"/>
    <mergeCell ref="G19:H19"/>
    <mergeCell ref="I19:J19"/>
    <mergeCell ref="K19:L19"/>
    <mergeCell ref="M19:N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spine</vt:lpstr>
      <vt:lpstr>Martix Solve</vt:lpstr>
      <vt:lpstr>Sheet3</vt:lpstr>
      <vt:lpstr>Sheet2 (3)</vt:lpstr>
      <vt:lpstr>Sheet2 (2)</vt:lpstr>
      <vt:lpstr>Sheet2</vt:lpstr>
      <vt:lpstr>Sheet1 (4)</vt:lpstr>
      <vt:lpstr>Sheet1 (3)</vt:lpstr>
      <vt:lpstr>ode</vt:lpstr>
      <vt:lpstr>Linear ODE</vt:lpstr>
      <vt:lpstr>Romberg 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Kashyap</dc:creator>
  <cp:lastModifiedBy>Vishal Kashyap</cp:lastModifiedBy>
  <dcterms:created xsi:type="dcterms:W3CDTF">2023-10-17T10:41:36Z</dcterms:created>
  <dcterms:modified xsi:type="dcterms:W3CDTF">2023-10-26T15:15:18Z</dcterms:modified>
</cp:coreProperties>
</file>