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choen/Documents/GitHub/T1w_fractal_dimension/"/>
    </mc:Choice>
  </mc:AlternateContent>
  <xr:revisionPtr revIDLastSave="0" documentId="13_ncr:1_{46E26DFA-AB55-F34E-9308-2EAC77E75AD5}" xr6:coauthVersionLast="47" xr6:coauthVersionMax="47" xr10:uidLastSave="{00000000-0000-0000-0000-000000000000}"/>
  <bookViews>
    <workbookView xWindow="5040" yWindow="1760" windowWidth="26380" windowHeight="16080" activeTab="6" xr2:uid="{CE14D821-7041-764C-A646-E3880B9478F3}"/>
  </bookViews>
  <sheets>
    <sheet name="LEDDpre" sheetId="1" r:id="rId1"/>
    <sheet name="LEDDpost 0-3 Months" sheetId="3" r:id="rId2"/>
    <sheet name="LEDDpost 3-6 Months" sheetId="4" r:id="rId3"/>
    <sheet name="LEDDpost 6-12 Months" sheetId="5" r:id="rId4"/>
    <sheet name="LEDDpost 12-24 Months" sheetId="6" r:id="rId5"/>
    <sheet name="LEDDpost 24+ Months" sheetId="7" r:id="rId6"/>
    <sheet name="calculated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6" l="1"/>
  <c r="G4" i="6"/>
  <c r="G5" i="5"/>
  <c r="G4" i="5"/>
  <c r="G5" i="4"/>
  <c r="G4" i="4"/>
  <c r="D2" i="8"/>
  <c r="V2" i="8"/>
  <c r="R2" i="8"/>
  <c r="N2" i="8"/>
  <c r="M2" i="8"/>
  <c r="J2" i="8"/>
  <c r="F2" i="8"/>
  <c r="B2" i="7"/>
  <c r="B2" i="6"/>
  <c r="T2" i="8" s="1"/>
  <c r="B2" i="5"/>
  <c r="P2" i="8" s="1"/>
  <c r="B2" i="4"/>
  <c r="L2" i="8" s="1"/>
  <c r="B2" i="3"/>
  <c r="H2" i="8" s="1"/>
  <c r="G6" i="3"/>
  <c r="G6" i="1"/>
  <c r="G7" i="7"/>
  <c r="I7" i="7" s="1"/>
  <c r="G6" i="7"/>
  <c r="I6" i="7" s="1"/>
  <c r="G5" i="7"/>
  <c r="I5" i="7" s="1"/>
  <c r="G4" i="7"/>
  <c r="I4" i="7" s="1"/>
  <c r="I9" i="7" s="1"/>
  <c r="U2" i="8" s="1"/>
  <c r="G7" i="6"/>
  <c r="I7" i="6" s="1"/>
  <c r="G6" i="6"/>
  <c r="I6" i="6" s="1"/>
  <c r="I5" i="6"/>
  <c r="I4" i="6"/>
  <c r="I9" i="6" s="1"/>
  <c r="Q2" i="8" s="1"/>
  <c r="G7" i="5"/>
  <c r="I7" i="5" s="1"/>
  <c r="G6" i="5"/>
  <c r="I6" i="5" s="1"/>
  <c r="I5" i="5"/>
  <c r="I4" i="5"/>
  <c r="I9" i="5" s="1"/>
  <c r="G7" i="4"/>
  <c r="I7" i="4" s="1"/>
  <c r="G6" i="4"/>
  <c r="I6" i="4" s="1"/>
  <c r="I5" i="4"/>
  <c r="I4" i="4"/>
  <c r="I9" i="4" s="1"/>
  <c r="I2" i="8" s="1"/>
  <c r="G7" i="3"/>
  <c r="I7" i="3" s="1"/>
  <c r="I6" i="3"/>
  <c r="G5" i="3"/>
  <c r="I5" i="3" s="1"/>
  <c r="G4" i="3"/>
  <c r="I4" i="3" s="1"/>
  <c r="I9" i="3" s="1"/>
  <c r="E2" i="8" s="1"/>
  <c r="I6" i="1"/>
  <c r="G7" i="1"/>
  <c r="I7" i="1" s="1"/>
  <c r="G8" i="1"/>
  <c r="G5" i="1"/>
  <c r="I8" i="1"/>
  <c r="X2" i="8" l="1"/>
  <c r="I5" i="1"/>
  <c r="I10" i="1" s="1"/>
  <c r="C2" i="8" s="1"/>
  <c r="O2" i="8" s="1"/>
  <c r="W2" i="8" l="1"/>
  <c r="K2" i="8"/>
  <c r="S2" i="8"/>
  <c r="G2" i="8"/>
</calcChain>
</file>

<file path=xl/sharedStrings.xml><?xml version="1.0" encoding="utf-8"?>
<sst xmlns="http://schemas.openxmlformats.org/spreadsheetml/2006/main" count="125" uniqueCount="46">
  <si>
    <t>dbs_on_date:</t>
  </si>
  <si>
    <t xml:space="preserve">Date: </t>
  </si>
  <si>
    <t xml:space="preserve">Name of Drug </t>
  </si>
  <si>
    <t>Dose (mg)</t>
  </si>
  <si>
    <t xml:space="preserve"># of Tablets </t>
  </si>
  <si>
    <t>Time Per Day</t>
  </si>
  <si>
    <t>Total Dose</t>
  </si>
  <si>
    <t>Conversion</t>
  </si>
  <si>
    <t>Score</t>
  </si>
  <si>
    <t>Medication #1</t>
  </si>
  <si>
    <t>Sinemet IR 25/100</t>
  </si>
  <si>
    <t>Medication #2</t>
  </si>
  <si>
    <t>Pramipexole</t>
  </si>
  <si>
    <t>Medication #3</t>
  </si>
  <si>
    <t>Sinemet CR 50/200</t>
  </si>
  <si>
    <t>Medication #4</t>
  </si>
  <si>
    <t>Total LEDD</t>
  </si>
  <si>
    <t xml:space="preserve"> </t>
  </si>
  <si>
    <t xml:space="preserve">Delta Months: </t>
  </si>
  <si>
    <t>LEDD_Notes</t>
  </si>
  <si>
    <t>LEDDpre</t>
  </si>
  <si>
    <t>LEDDpre_Date</t>
  </si>
  <si>
    <t>LEDD_0-3months</t>
  </si>
  <si>
    <t>LEDDpost1_Date</t>
  </si>
  <si>
    <t>LEDDpost1_Delta</t>
  </si>
  <si>
    <t>LEDDpost1_Deltamonths</t>
  </si>
  <si>
    <t>LEDD_3-6months</t>
  </si>
  <si>
    <t>LEDDpost2_Date</t>
  </si>
  <si>
    <t>LEDDpost2_Delta</t>
  </si>
  <si>
    <t>LEDDpost2_Deltamonths</t>
  </si>
  <si>
    <t>LEDD_6-12months</t>
  </si>
  <si>
    <t>LEDDpost3_Date</t>
  </si>
  <si>
    <t>LEDDpost3_Delta</t>
  </si>
  <si>
    <t>LEDDpost3_Deltamonths</t>
  </si>
  <si>
    <t>LEDD_12-24months</t>
  </si>
  <si>
    <t>LEDDpost4_Date</t>
  </si>
  <si>
    <t>LEDDpost4_Delta</t>
  </si>
  <si>
    <t>LEDDpost4_Deltamonths</t>
  </si>
  <si>
    <t>LEDD_24months+</t>
  </si>
  <si>
    <t>LEDDpost5_Date</t>
  </si>
  <si>
    <t>LEDDpost5_Delta</t>
  </si>
  <si>
    <t>LEDDpost5_Deltamonths</t>
  </si>
  <si>
    <t>Postop_Dyskinesia</t>
  </si>
  <si>
    <t>Postop_Depression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</si>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</sst>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charset val="1"/>
    </font>
    <font>
      <b/>
      <sz val="8"/>
      <name val="Calibri"/>
      <family val="2"/>
      <charset val="1"/>
    </font>
    <font>
      <b/>
      <sz val="10"/>
      <name val="Calibri"/>
      <family val="2"/>
      <scheme val="minor"/>
    </font>
    <font>
      <sz val="11"/>
      <color rgb="FF000000"/>
      <name val="Consolas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EC8"/>
        <bgColor indexed="64"/>
      </patternFill>
    </fill>
    <fill>
      <patternFill patternType="solid">
        <fgColor rgb="FFFFBEC8"/>
        <bgColor rgb="FF000000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4" borderId="0" xfId="0" applyFill="1"/>
    <xf numFmtId="0" fontId="0" fillId="4" borderId="2" xfId="0" applyFill="1" applyBorder="1"/>
    <xf numFmtId="14" fontId="0" fillId="0" borderId="0" xfId="0" applyNumberFormat="1"/>
    <xf numFmtId="2" fontId="0" fillId="0" borderId="0" xfId="0" applyNumberFormat="1"/>
    <xf numFmtId="14" fontId="4" fillId="7" borderId="3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164" fontId="4" fillId="7" borderId="3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4" fillId="7" borderId="4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/>
    <xf numFmtId="0" fontId="3" fillId="6" borderId="5" xfId="0" applyFont="1" applyFill="1" applyBorder="1" applyAlignment="1">
      <alignment horizontal="center" vertical="center" wrapText="1"/>
    </xf>
    <xf numFmtId="2" fontId="0" fillId="8" borderId="0" xfId="0" applyNumberFormat="1" applyFill="1"/>
    <xf numFmtId="0" fontId="0" fillId="8" borderId="0" xfId="0" applyFill="1"/>
    <xf numFmtId="0" fontId="1" fillId="8" borderId="1" xfId="0" applyFont="1" applyFill="1" applyBorder="1"/>
    <xf numFmtId="14" fontId="0" fillId="8" borderId="0" xfId="0" applyNumberFormat="1" applyFill="1"/>
    <xf numFmtId="2" fontId="5" fillId="8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F19B-A793-E740-898E-D45D92FB38DE}">
  <dimension ref="A1:I16"/>
  <sheetViews>
    <sheetView workbookViewId="0">
      <selection activeCell="B3" sqref="B3"/>
    </sheetView>
  </sheetViews>
  <sheetFormatPr baseColWidth="10" defaultColWidth="11" defaultRowHeight="16" x14ac:dyDescent="0.2"/>
  <cols>
    <col min="1" max="1" width="12.5" customWidth="1"/>
    <col min="2" max="2" width="19.33203125" customWidth="1"/>
    <col min="3" max="3" width="59.83203125" style="1" customWidth="1"/>
    <col min="4" max="4" width="10.83203125" style="1"/>
    <col min="5" max="5" width="11.83203125" style="1" customWidth="1"/>
    <col min="6" max="6" width="14.83203125" customWidth="1"/>
    <col min="9" max="9" width="10.83203125" customWidth="1"/>
  </cols>
  <sheetData>
    <row r="1" spans="1:9" x14ac:dyDescent="0.2">
      <c r="A1" s="4" t="s">
        <v>0</v>
      </c>
      <c r="B1" s="6">
        <v>43662</v>
      </c>
    </row>
    <row r="2" spans="1:9" x14ac:dyDescent="0.2">
      <c r="A2" s="4" t="s">
        <v>1</v>
      </c>
      <c r="B2" s="6">
        <v>43371</v>
      </c>
    </row>
    <row r="4" spans="1:9" x14ac:dyDescent="0.2"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1:9" x14ac:dyDescent="0.2">
      <c r="B5" s="3" t="s">
        <v>9</v>
      </c>
      <c r="C5" s="1" t="s">
        <v>10</v>
      </c>
      <c r="D5" s="1">
        <v>100</v>
      </c>
      <c r="E5" s="1">
        <v>2</v>
      </c>
      <c r="F5">
        <v>7</v>
      </c>
      <c r="G5" s="17">
        <f>D5*E5*F5</f>
        <v>1400</v>
      </c>
      <c r="H5" s="1">
        <v>1</v>
      </c>
      <c r="I5" s="17">
        <f>H5*G5</f>
        <v>1400</v>
      </c>
    </row>
    <row r="6" spans="1:9" x14ac:dyDescent="0.2">
      <c r="B6" s="3" t="s">
        <v>11</v>
      </c>
      <c r="C6" s="1" t="s">
        <v>12</v>
      </c>
      <c r="D6" s="1">
        <v>0.125</v>
      </c>
      <c r="E6" s="1">
        <v>1</v>
      </c>
      <c r="F6">
        <v>5</v>
      </c>
      <c r="G6" s="17">
        <f t="shared" ref="G6:G8" si="0">D6*E6*F6</f>
        <v>0.625</v>
      </c>
      <c r="H6" s="1">
        <v>100</v>
      </c>
      <c r="I6" s="17">
        <f t="shared" ref="I6:I8" si="1">H6*G6</f>
        <v>62.5</v>
      </c>
    </row>
    <row r="7" spans="1:9" x14ac:dyDescent="0.2">
      <c r="B7" s="3" t="s">
        <v>13</v>
      </c>
      <c r="C7" s="1" t="s">
        <v>14</v>
      </c>
      <c r="D7" s="1">
        <v>200</v>
      </c>
      <c r="E7" s="1">
        <v>2</v>
      </c>
      <c r="F7">
        <v>1</v>
      </c>
      <c r="G7" s="17">
        <f t="shared" si="0"/>
        <v>400</v>
      </c>
      <c r="H7" s="1">
        <v>0.75</v>
      </c>
      <c r="I7" s="17">
        <f t="shared" si="1"/>
        <v>300</v>
      </c>
    </row>
    <row r="8" spans="1:9" x14ac:dyDescent="0.2">
      <c r="B8" s="3" t="s">
        <v>15</v>
      </c>
      <c r="G8" s="17">
        <f t="shared" si="0"/>
        <v>0</v>
      </c>
      <c r="H8" s="1"/>
      <c r="I8" s="17">
        <f t="shared" si="1"/>
        <v>0</v>
      </c>
    </row>
    <row r="10" spans="1:9" x14ac:dyDescent="0.2">
      <c r="B10" s="3" t="s">
        <v>16</v>
      </c>
      <c r="I10" s="18">
        <f>ROUNDUP(SUM(I5:I8),)</f>
        <v>1763</v>
      </c>
    </row>
    <row r="16" spans="1:9" x14ac:dyDescent="0.2">
      <c r="B1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313E7-B69F-1D43-8F76-7CECC2EC8B3D}">
  <dimension ref="A1:I9"/>
  <sheetViews>
    <sheetView workbookViewId="0">
      <selection activeCell="B2" sqref="B2"/>
    </sheetView>
  </sheetViews>
  <sheetFormatPr baseColWidth="10" defaultColWidth="11" defaultRowHeight="16" x14ac:dyDescent="0.2"/>
  <cols>
    <col min="1" max="1" width="18.33203125" customWidth="1"/>
    <col min="2" max="2" width="19.33203125" customWidth="1"/>
    <col min="3" max="3" width="46.83203125" customWidth="1"/>
    <col min="4" max="4" width="10.83203125" style="1"/>
    <col min="5" max="5" width="14.83203125" customWidth="1"/>
    <col min="6" max="6" width="14.6640625" customWidth="1"/>
    <col min="7" max="7" width="11.6640625" customWidth="1"/>
    <col min="8" max="8" width="13" customWidth="1"/>
  </cols>
  <sheetData>
    <row r="1" spans="1:9" x14ac:dyDescent="0.2">
      <c r="A1" s="5" t="s">
        <v>1</v>
      </c>
      <c r="B1" s="6">
        <v>43686</v>
      </c>
      <c r="C1" s="1"/>
      <c r="E1" s="1"/>
    </row>
    <row r="2" spans="1:9" x14ac:dyDescent="0.2">
      <c r="A2" s="4" t="s">
        <v>18</v>
      </c>
      <c r="B2" s="16">
        <f>IF(ISBLANK(B1), "", DATEDIF(LEDDpre!B1, 'LEDDpost 0-3 Months'!B1, "m") + DATEDIF(LEDDpre!B1, 'LEDDpost 0-3 Months'!B1, "md")/30)</f>
        <v>0.8</v>
      </c>
      <c r="C2" s="1"/>
      <c r="E2" s="1"/>
    </row>
    <row r="3" spans="1:9" x14ac:dyDescent="0.2"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9" x14ac:dyDescent="0.2">
      <c r="B4" s="3" t="s">
        <v>9</v>
      </c>
      <c r="C4" s="1" t="s">
        <v>10</v>
      </c>
      <c r="D4" s="1">
        <v>100</v>
      </c>
      <c r="E4" s="1">
        <v>2</v>
      </c>
      <c r="F4">
        <v>5</v>
      </c>
      <c r="G4" s="17">
        <f>D4*E4*F4</f>
        <v>1000</v>
      </c>
      <c r="H4" s="1">
        <v>1</v>
      </c>
      <c r="I4" s="17">
        <f>H4*G4</f>
        <v>1000</v>
      </c>
    </row>
    <row r="5" spans="1:9" x14ac:dyDescent="0.2">
      <c r="B5" s="3" t="s">
        <v>11</v>
      </c>
      <c r="C5" s="1" t="s">
        <v>12</v>
      </c>
      <c r="D5" s="1">
        <v>0.125</v>
      </c>
      <c r="E5" s="1">
        <v>1</v>
      </c>
      <c r="F5">
        <v>5</v>
      </c>
      <c r="G5" s="17">
        <f t="shared" ref="G5:G7" si="0">D5*E5*F5</f>
        <v>0.625</v>
      </c>
      <c r="H5" s="1">
        <v>100</v>
      </c>
      <c r="I5" s="17">
        <f t="shared" ref="I5:I7" si="1">H5*G5</f>
        <v>62.5</v>
      </c>
    </row>
    <row r="6" spans="1:9" x14ac:dyDescent="0.2">
      <c r="B6" s="3" t="s">
        <v>13</v>
      </c>
      <c r="C6" s="1"/>
      <c r="E6" s="1"/>
      <c r="G6" s="17">
        <f t="shared" si="0"/>
        <v>0</v>
      </c>
      <c r="H6" s="1"/>
      <c r="I6" s="17">
        <f t="shared" si="1"/>
        <v>0</v>
      </c>
    </row>
    <row r="7" spans="1:9" x14ac:dyDescent="0.2">
      <c r="B7" s="3" t="s">
        <v>15</v>
      </c>
      <c r="C7" s="1"/>
      <c r="E7" s="1"/>
      <c r="G7" s="17">
        <f t="shared" si="0"/>
        <v>0</v>
      </c>
      <c r="H7" s="1"/>
      <c r="I7" s="17">
        <f t="shared" si="1"/>
        <v>0</v>
      </c>
    </row>
    <row r="8" spans="1:9" x14ac:dyDescent="0.2">
      <c r="C8" s="1"/>
      <c r="E8" s="1"/>
    </row>
    <row r="9" spans="1:9" x14ac:dyDescent="0.2">
      <c r="B9" s="3" t="s">
        <v>16</v>
      </c>
      <c r="C9" s="1"/>
      <c r="E9" s="1"/>
      <c r="I9" s="18">
        <f>ROUNDUP(SUM(I4:I7),)</f>
        <v>1063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75A1-69AE-DF4E-891A-1E92E0F285AE}">
  <dimension ref="A1:I9"/>
  <sheetViews>
    <sheetView workbookViewId="0">
      <selection activeCell="B1" sqref="B1"/>
    </sheetView>
  </sheetViews>
  <sheetFormatPr baseColWidth="10" defaultColWidth="11" defaultRowHeight="16" x14ac:dyDescent="0.2"/>
  <cols>
    <col min="1" max="1" width="16.1640625" customWidth="1"/>
    <col min="2" max="2" width="19.33203125" customWidth="1"/>
    <col min="3" max="3" width="52.5" customWidth="1"/>
    <col min="4" max="4" width="10.83203125" style="1"/>
    <col min="5" max="5" width="14.83203125" customWidth="1"/>
    <col min="6" max="6" width="17.33203125" customWidth="1"/>
    <col min="8" max="8" width="11.83203125" customWidth="1"/>
  </cols>
  <sheetData>
    <row r="1" spans="1:9" x14ac:dyDescent="0.2">
      <c r="A1" s="5" t="s">
        <v>1</v>
      </c>
      <c r="B1" s="6">
        <v>43749</v>
      </c>
      <c r="C1" s="1"/>
      <c r="E1" s="1"/>
    </row>
    <row r="2" spans="1:9" x14ac:dyDescent="0.2">
      <c r="A2" s="4" t="s">
        <v>18</v>
      </c>
      <c r="B2" s="16">
        <f>IF(ISBLANK(B1), "", DATEDIF(LEDDpre!B1, 'LEDDpost 3-6 Months'!B1, "m") + DATEDIF(LEDDpre!B1, 'LEDDpost 3-6 Months'!B1, "md")/30)</f>
        <v>2.8333333333333335</v>
      </c>
      <c r="C2" s="1"/>
      <c r="E2" s="1"/>
    </row>
    <row r="3" spans="1:9" x14ac:dyDescent="0.2"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9" x14ac:dyDescent="0.2">
      <c r="B4" s="3" t="s">
        <v>9</v>
      </c>
      <c r="C4" s="1" t="s">
        <v>10</v>
      </c>
      <c r="D4" s="1">
        <v>100</v>
      </c>
      <c r="E4" s="1">
        <v>2</v>
      </c>
      <c r="F4">
        <v>5</v>
      </c>
      <c r="G4" s="17">
        <f>D4*E4*F4</f>
        <v>1000</v>
      </c>
      <c r="H4" s="1">
        <v>1</v>
      </c>
      <c r="I4" s="17">
        <f>H4*G4</f>
        <v>1000</v>
      </c>
    </row>
    <row r="5" spans="1:9" x14ac:dyDescent="0.2">
      <c r="B5" s="3" t="s">
        <v>11</v>
      </c>
      <c r="C5" s="1" t="s">
        <v>12</v>
      </c>
      <c r="D5" s="1">
        <v>0.125</v>
      </c>
      <c r="E5" s="1">
        <v>1</v>
      </c>
      <c r="F5">
        <v>5</v>
      </c>
      <c r="G5" s="17">
        <f t="shared" ref="G5" si="0">D5*E5*F5</f>
        <v>0.625</v>
      </c>
      <c r="H5" s="1">
        <v>100</v>
      </c>
      <c r="I5" s="17">
        <f t="shared" ref="I5:I7" si="1">H5*G5</f>
        <v>62.5</v>
      </c>
    </row>
    <row r="6" spans="1:9" x14ac:dyDescent="0.2">
      <c r="B6" s="3" t="s">
        <v>13</v>
      </c>
      <c r="C6" s="1"/>
      <c r="E6" s="1"/>
      <c r="G6" s="17">
        <f t="shared" ref="G6:G7" si="2">D6*E6*F6</f>
        <v>0</v>
      </c>
      <c r="H6" s="1"/>
      <c r="I6" s="17">
        <f t="shared" si="1"/>
        <v>0</v>
      </c>
    </row>
    <row r="7" spans="1:9" x14ac:dyDescent="0.2">
      <c r="B7" s="3" t="s">
        <v>15</v>
      </c>
      <c r="C7" s="1"/>
      <c r="E7" s="1"/>
      <c r="G7" s="17">
        <f t="shared" si="2"/>
        <v>0</v>
      </c>
      <c r="H7" s="1"/>
      <c r="I7" s="17">
        <f t="shared" si="1"/>
        <v>0</v>
      </c>
    </row>
    <row r="8" spans="1:9" x14ac:dyDescent="0.2">
      <c r="C8" s="1"/>
      <c r="E8" s="1"/>
    </row>
    <row r="9" spans="1:9" x14ac:dyDescent="0.2">
      <c r="B9" s="3" t="s">
        <v>16</v>
      </c>
      <c r="C9" s="1"/>
      <c r="E9" s="1"/>
      <c r="I9" s="18">
        <f>ROUNDUP(SUM(I4:I7),)</f>
        <v>1063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980D0-A0EA-0048-A9C8-FA899D38F508}">
  <dimension ref="A1:I9"/>
  <sheetViews>
    <sheetView workbookViewId="0">
      <selection activeCell="B2" sqref="B2"/>
    </sheetView>
  </sheetViews>
  <sheetFormatPr baseColWidth="10" defaultColWidth="11" defaultRowHeight="16" x14ac:dyDescent="0.2"/>
  <cols>
    <col min="1" max="1" width="18.1640625" customWidth="1"/>
    <col min="2" max="2" width="19.33203125" customWidth="1"/>
    <col min="3" max="3" width="48.6640625" customWidth="1"/>
    <col min="4" max="4" width="10.83203125" style="1"/>
    <col min="5" max="5" width="14.83203125" customWidth="1"/>
    <col min="6" max="6" width="15.83203125" customWidth="1"/>
    <col min="8" max="8" width="10.83203125" customWidth="1"/>
  </cols>
  <sheetData>
    <row r="1" spans="1:9" x14ac:dyDescent="0.2">
      <c r="A1" s="5" t="s">
        <v>1</v>
      </c>
      <c r="B1" s="6">
        <v>43932</v>
      </c>
      <c r="C1" s="1"/>
      <c r="E1" s="1"/>
    </row>
    <row r="2" spans="1:9" x14ac:dyDescent="0.2">
      <c r="A2" s="4" t="s">
        <v>18</v>
      </c>
      <c r="B2" s="7">
        <f>IF(ISBLANK(B1), "", DATEDIF(LEDDpre!B1, 'LEDDpost 6-12 Months'!B1, "m") + DATEDIF(LEDDpre!B1, 'LEDDpost 6-12 Months'!B1, "md")/30)</f>
        <v>8.8666666666666671</v>
      </c>
      <c r="C2" s="1"/>
      <c r="E2" s="1"/>
    </row>
    <row r="3" spans="1:9" x14ac:dyDescent="0.2"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9" x14ac:dyDescent="0.2">
      <c r="B4" s="3" t="s">
        <v>9</v>
      </c>
      <c r="C4" s="1" t="s">
        <v>10</v>
      </c>
      <c r="D4" s="1">
        <v>100</v>
      </c>
      <c r="E4" s="1">
        <v>2</v>
      </c>
      <c r="F4">
        <v>5</v>
      </c>
      <c r="G4" s="17">
        <f>D4*E4*F4</f>
        <v>1000</v>
      </c>
      <c r="H4" s="1">
        <v>1</v>
      </c>
      <c r="I4" s="17">
        <f>H4*G4</f>
        <v>1000</v>
      </c>
    </row>
    <row r="5" spans="1:9" x14ac:dyDescent="0.2">
      <c r="B5" s="3" t="s">
        <v>11</v>
      </c>
      <c r="C5" s="1" t="s">
        <v>12</v>
      </c>
      <c r="D5" s="1">
        <v>0.125</v>
      </c>
      <c r="E5" s="1">
        <v>1</v>
      </c>
      <c r="F5">
        <v>5</v>
      </c>
      <c r="G5" s="17">
        <f t="shared" ref="G5" si="0">D5*E5*F5</f>
        <v>0.625</v>
      </c>
      <c r="H5" s="1">
        <v>100</v>
      </c>
      <c r="I5" s="17">
        <f t="shared" ref="I5:I7" si="1">H5*G5</f>
        <v>62.5</v>
      </c>
    </row>
    <row r="6" spans="1:9" x14ac:dyDescent="0.2">
      <c r="B6" s="3" t="s">
        <v>13</v>
      </c>
      <c r="C6" s="1"/>
      <c r="E6" s="1"/>
      <c r="G6" s="17">
        <f t="shared" ref="G6:G7" si="2">D6*E6*F6</f>
        <v>0</v>
      </c>
      <c r="H6" s="1"/>
      <c r="I6" s="17">
        <f t="shared" si="1"/>
        <v>0</v>
      </c>
    </row>
    <row r="7" spans="1:9" x14ac:dyDescent="0.2">
      <c r="B7" s="3" t="s">
        <v>15</v>
      </c>
      <c r="C7" s="1"/>
      <c r="E7" s="1"/>
      <c r="G7" s="17">
        <f t="shared" si="2"/>
        <v>0</v>
      </c>
      <c r="H7" s="1"/>
      <c r="I7" s="17">
        <f t="shared" si="1"/>
        <v>0</v>
      </c>
    </row>
    <row r="8" spans="1:9" x14ac:dyDescent="0.2">
      <c r="C8" s="1"/>
      <c r="E8" s="1"/>
    </row>
    <row r="9" spans="1:9" x14ac:dyDescent="0.2">
      <c r="B9" s="3" t="s">
        <v>16</v>
      </c>
      <c r="C9" s="1"/>
      <c r="E9" s="1"/>
      <c r="I9" s="18">
        <f>ROUNDUP(SUM(I4:I7),)</f>
        <v>1063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DEFA9-84DC-0341-8620-45F97202BE07}">
  <dimension ref="A1:I9"/>
  <sheetViews>
    <sheetView workbookViewId="0">
      <selection activeCell="B2" sqref="B2"/>
    </sheetView>
  </sheetViews>
  <sheetFormatPr baseColWidth="10" defaultColWidth="11" defaultRowHeight="16" x14ac:dyDescent="0.2"/>
  <cols>
    <col min="1" max="1" width="17.83203125" customWidth="1"/>
    <col min="2" max="2" width="17.5" customWidth="1"/>
    <col min="3" max="3" width="35.6640625" customWidth="1"/>
    <col min="5" max="5" width="14.6640625" customWidth="1"/>
    <col min="6" max="6" width="15.83203125" customWidth="1"/>
    <col min="8" max="8" width="13.6640625" customWidth="1"/>
  </cols>
  <sheetData>
    <row r="1" spans="1:9" x14ac:dyDescent="0.2">
      <c r="A1" s="5" t="s">
        <v>1</v>
      </c>
      <c r="B1" s="6">
        <v>44351</v>
      </c>
      <c r="C1" s="1"/>
      <c r="D1" s="1"/>
      <c r="E1" s="1"/>
    </row>
    <row r="2" spans="1:9" x14ac:dyDescent="0.2">
      <c r="A2" s="4" t="s">
        <v>18</v>
      </c>
      <c r="B2" s="7">
        <f>IF(ISBLANK(B1), "", DATEDIF(LEDDpre!B1, 'LEDDpost 12-24 Months'!B1, "m") + DATEDIF(LEDDpre!B1, 'LEDDpost 12-24 Months'!B1, "md")/30)</f>
        <v>22.633333333333333</v>
      </c>
      <c r="C2" s="1"/>
      <c r="D2" s="1"/>
      <c r="E2" s="1"/>
    </row>
    <row r="3" spans="1:9" x14ac:dyDescent="0.2"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9" x14ac:dyDescent="0.2">
      <c r="B4" s="3" t="s">
        <v>9</v>
      </c>
      <c r="C4" s="1" t="s">
        <v>10</v>
      </c>
      <c r="D4" s="1">
        <v>100</v>
      </c>
      <c r="E4" s="1">
        <v>11</v>
      </c>
      <c r="F4">
        <v>1</v>
      </c>
      <c r="G4" s="17">
        <f>D4*E4*F4</f>
        <v>1100</v>
      </c>
      <c r="H4" s="1">
        <v>1</v>
      </c>
      <c r="I4" s="17">
        <f>H4*G4</f>
        <v>1100</v>
      </c>
    </row>
    <row r="5" spans="1:9" x14ac:dyDescent="0.2">
      <c r="B5" s="3" t="s">
        <v>11</v>
      </c>
      <c r="C5" s="1" t="s">
        <v>12</v>
      </c>
      <c r="D5" s="1">
        <v>0.125</v>
      </c>
      <c r="E5" s="1">
        <v>1</v>
      </c>
      <c r="F5">
        <v>5</v>
      </c>
      <c r="G5" s="17">
        <f t="shared" ref="G5" si="0">D5*E5*F5</f>
        <v>0.625</v>
      </c>
      <c r="H5" s="1">
        <v>100</v>
      </c>
      <c r="I5" s="17">
        <f t="shared" ref="I5:I7" si="1">H5*G5</f>
        <v>62.5</v>
      </c>
    </row>
    <row r="6" spans="1:9" x14ac:dyDescent="0.2">
      <c r="B6" s="3" t="s">
        <v>13</v>
      </c>
      <c r="C6" s="1"/>
      <c r="D6" s="1"/>
      <c r="E6" s="1"/>
      <c r="G6" s="17">
        <f t="shared" ref="G6:G7" si="2">D6*E6*F6</f>
        <v>0</v>
      </c>
      <c r="H6" s="1"/>
      <c r="I6" s="17">
        <f t="shared" si="1"/>
        <v>0</v>
      </c>
    </row>
    <row r="7" spans="1:9" x14ac:dyDescent="0.2">
      <c r="B7" s="3" t="s">
        <v>15</v>
      </c>
      <c r="C7" s="1"/>
      <c r="D7" s="1"/>
      <c r="E7" s="1"/>
      <c r="G7" s="17">
        <f t="shared" si="2"/>
        <v>0</v>
      </c>
      <c r="H7" s="1"/>
      <c r="I7" s="17">
        <f t="shared" si="1"/>
        <v>0</v>
      </c>
    </row>
    <row r="8" spans="1:9" x14ac:dyDescent="0.2">
      <c r="C8" s="1"/>
      <c r="D8" s="1"/>
      <c r="E8" s="1"/>
    </row>
    <row r="9" spans="1:9" x14ac:dyDescent="0.2">
      <c r="B9" s="3" t="s">
        <v>16</v>
      </c>
      <c r="C9" s="1"/>
      <c r="D9" s="1"/>
      <c r="E9" s="1"/>
      <c r="I9" s="18">
        <f>ROUNDUP(SUM(I4:I7),)</f>
        <v>1163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E52C3-3AF9-3B4E-BC80-82F443FC3B72}">
  <dimension ref="A1:I9"/>
  <sheetViews>
    <sheetView workbookViewId="0">
      <selection activeCell="B2" sqref="B2"/>
    </sheetView>
  </sheetViews>
  <sheetFormatPr baseColWidth="10" defaultColWidth="11" defaultRowHeight="16" x14ac:dyDescent="0.2"/>
  <cols>
    <col min="1" max="1" width="18.1640625" customWidth="1"/>
    <col min="2" max="2" width="16.5" customWidth="1"/>
    <col min="3" max="3" width="30.5" customWidth="1"/>
    <col min="5" max="5" width="13" customWidth="1"/>
    <col min="6" max="6" width="15" customWidth="1"/>
    <col min="8" max="8" width="15.1640625" customWidth="1"/>
  </cols>
  <sheetData>
    <row r="1" spans="1:9" x14ac:dyDescent="0.2">
      <c r="A1" s="5" t="s">
        <v>1</v>
      </c>
      <c r="B1" s="6">
        <v>44853</v>
      </c>
      <c r="C1" s="1"/>
      <c r="D1" s="1"/>
      <c r="E1" s="1"/>
    </row>
    <row r="2" spans="1:9" x14ac:dyDescent="0.2">
      <c r="A2" s="4" t="s">
        <v>18</v>
      </c>
      <c r="B2" s="7">
        <f>IF(ISBLANK(B1), "", DATEDIF(LEDDpre!B1, 'LEDDpost 24+ Months'!B1, "m") + DATEDIF(LEDDpre!B1, 'LEDDpost 24+ Months'!B1, "md")/30)</f>
        <v>39.1</v>
      </c>
      <c r="C2" s="1"/>
      <c r="D2" s="1"/>
      <c r="E2" s="1"/>
    </row>
    <row r="3" spans="1:9" x14ac:dyDescent="0.2"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9" x14ac:dyDescent="0.2">
      <c r="B4" s="3" t="s">
        <v>9</v>
      </c>
      <c r="C4" s="1" t="s">
        <v>10</v>
      </c>
      <c r="D4" s="1">
        <v>100</v>
      </c>
      <c r="E4" s="1">
        <v>2</v>
      </c>
      <c r="F4">
        <v>5</v>
      </c>
      <c r="G4" s="17">
        <f>D4*E4*F4</f>
        <v>1000</v>
      </c>
      <c r="H4" s="1">
        <v>1</v>
      </c>
      <c r="I4" s="17">
        <f>H4*G4</f>
        <v>1000</v>
      </c>
    </row>
    <row r="5" spans="1:9" x14ac:dyDescent="0.2">
      <c r="B5" s="3" t="s">
        <v>11</v>
      </c>
      <c r="C5" s="1" t="s">
        <v>12</v>
      </c>
      <c r="D5" s="1">
        <v>0.125</v>
      </c>
      <c r="E5" s="1">
        <v>1</v>
      </c>
      <c r="F5">
        <v>5</v>
      </c>
      <c r="G5" s="17">
        <f t="shared" ref="G5:G7" si="0">D5*E5*F5</f>
        <v>0.625</v>
      </c>
      <c r="H5" s="1">
        <v>100</v>
      </c>
      <c r="I5" s="17">
        <f t="shared" ref="I5:I7" si="1">H5*G5</f>
        <v>62.5</v>
      </c>
    </row>
    <row r="6" spans="1:9" x14ac:dyDescent="0.2">
      <c r="B6" s="3" t="s">
        <v>13</v>
      </c>
      <c r="C6" s="1"/>
      <c r="D6" s="1"/>
      <c r="E6" s="1"/>
      <c r="G6" s="17">
        <f t="shared" si="0"/>
        <v>0</v>
      </c>
      <c r="H6" s="1"/>
      <c r="I6" s="17">
        <f t="shared" si="1"/>
        <v>0</v>
      </c>
    </row>
    <row r="7" spans="1:9" x14ac:dyDescent="0.2">
      <c r="B7" s="3" t="s">
        <v>15</v>
      </c>
      <c r="C7" s="1"/>
      <c r="D7" s="1"/>
      <c r="E7" s="1"/>
      <c r="G7" s="17">
        <f t="shared" si="0"/>
        <v>0</v>
      </c>
      <c r="H7" s="1"/>
      <c r="I7" s="17">
        <f t="shared" si="1"/>
        <v>0</v>
      </c>
    </row>
    <row r="8" spans="1:9" x14ac:dyDescent="0.2">
      <c r="C8" s="1"/>
      <c r="D8" s="1"/>
      <c r="E8" s="1"/>
    </row>
    <row r="9" spans="1:9" x14ac:dyDescent="0.2">
      <c r="B9" s="3" t="s">
        <v>16</v>
      </c>
      <c r="C9" s="1"/>
      <c r="D9" s="1"/>
      <c r="E9" s="1"/>
      <c r="I9" s="18">
        <f>ROUNDUP(SUM(I4:I7),)</f>
        <v>1063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88C4-3252-4BB5-9D53-ACBEFEB72FC6}">
  <dimension ref="A1:Z2"/>
  <sheetViews>
    <sheetView tabSelected="1" workbookViewId="0">
      <selection activeCell="F4" sqref="F4"/>
    </sheetView>
  </sheetViews>
  <sheetFormatPr baseColWidth="10" defaultColWidth="8.83203125" defaultRowHeight="16" x14ac:dyDescent="0.2"/>
  <cols>
    <col min="1" max="1" width="12.1640625" bestFit="1" customWidth="1"/>
    <col min="3" max="3" width="9.6640625" style="11" bestFit="1" customWidth="1"/>
    <col min="4" max="4" width="10.83203125" bestFit="1" customWidth="1"/>
    <col min="5" max="5" width="12.6640625" style="11" bestFit="1" customWidth="1"/>
    <col min="6" max="6" width="12.5" bestFit="1" customWidth="1"/>
    <col min="7" max="7" width="12.83203125" style="11" bestFit="1" customWidth="1"/>
    <col min="8" max="8" width="18.1640625" style="11" bestFit="1" customWidth="1"/>
    <col min="9" max="9" width="12.6640625" style="11" bestFit="1" customWidth="1"/>
    <col min="10" max="10" width="12.5" bestFit="1" customWidth="1"/>
    <col min="11" max="11" width="12.83203125" style="11" bestFit="1" customWidth="1"/>
    <col min="12" max="13" width="12.6640625" style="11" customWidth="1"/>
    <col min="14" max="14" width="12.6640625" customWidth="1"/>
    <col min="15" max="17" width="12.6640625" style="11" customWidth="1"/>
    <col min="18" max="18" width="12.6640625" style="6" customWidth="1"/>
    <col min="19" max="21" width="12.6640625" style="11" customWidth="1"/>
    <col min="22" max="22" width="12.6640625" style="6" customWidth="1"/>
    <col min="23" max="24" width="12.6640625" style="11" customWidth="1"/>
    <col min="25" max="25" width="13.6640625" bestFit="1" customWidth="1"/>
    <col min="26" max="26" width="14.1640625" bestFit="1" customWidth="1"/>
  </cols>
  <sheetData>
    <row r="1" spans="1:26" x14ac:dyDescent="0.2">
      <c r="A1" s="13"/>
      <c r="B1" s="15" t="s">
        <v>19</v>
      </c>
      <c r="C1" s="10" t="s">
        <v>20</v>
      </c>
      <c r="D1" s="8" t="s">
        <v>21</v>
      </c>
      <c r="E1" s="10" t="s">
        <v>22</v>
      </c>
      <c r="F1" s="8" t="s">
        <v>23</v>
      </c>
      <c r="G1" s="10" t="s">
        <v>24</v>
      </c>
      <c r="H1" s="10" t="s">
        <v>25</v>
      </c>
      <c r="I1" s="10" t="s">
        <v>26</v>
      </c>
      <c r="J1" s="8" t="s">
        <v>27</v>
      </c>
      <c r="K1" s="10" t="s">
        <v>28</v>
      </c>
      <c r="L1" s="10" t="s">
        <v>29</v>
      </c>
      <c r="M1" s="10" t="s">
        <v>30</v>
      </c>
      <c r="N1" s="8" t="s">
        <v>31</v>
      </c>
      <c r="O1" s="10" t="s">
        <v>32</v>
      </c>
      <c r="P1" s="10" t="s">
        <v>33</v>
      </c>
      <c r="Q1" s="10" t="s">
        <v>34</v>
      </c>
      <c r="R1" s="8" t="s">
        <v>35</v>
      </c>
      <c r="S1" s="10" t="s">
        <v>36</v>
      </c>
      <c r="T1" s="10" t="s">
        <v>37</v>
      </c>
      <c r="U1" s="10" t="s">
        <v>38</v>
      </c>
      <c r="V1" s="8" t="s">
        <v>39</v>
      </c>
      <c r="W1" s="10" t="s">
        <v>40</v>
      </c>
      <c r="X1" s="12" t="s">
        <v>41</v>
      </c>
      <c r="Y1" s="9" t="s">
        <v>42</v>
      </c>
      <c r="Z1" s="9" t="s">
        <v>43</v>
      </c>
    </row>
    <row r="2" spans="1:26" x14ac:dyDescent="0.2">
      <c r="A2" s="14"/>
      <c r="C2" s="16">
        <f>IF(ISBLANK(LEDDpre!B2),"",LEDDpre!I10)</f>
        <v>1763</v>
      </c>
      <c r="D2" s="19">
        <f>IF(ISBLANK(LEDDpre!B2),"NA",LEDDpre!B2)</f>
        <v>43371</v>
      </c>
      <c r="E2" s="16">
        <f>IF(ISBLANK('LEDDpost 0-3 Months'!B1),"",'LEDDpost 0-3 Months'!I9)</f>
        <v>1063</v>
      </c>
      <c r="F2" s="19">
        <f>IF(ISBLANK('LEDDpost 0-3 Months'!B1),"NA",'LEDDpost 0-3 Months'!B1)</f>
        <v>43686</v>
      </c>
      <c r="G2" s="16">
        <f>IF(ISTEXT(E2),"",100*(C2-E2)/C2)</f>
        <v>39.705048213272832</v>
      </c>
      <c r="H2" s="16">
        <f>'LEDDpost 0-3 Months'!B2</f>
        <v>0.8</v>
      </c>
      <c r="I2" s="16">
        <f>IF(ISBLANK('LEDDpost 3-6 Months'!B1),"",'LEDDpost 3-6 Months'!I9)</f>
        <v>1063</v>
      </c>
      <c r="J2" s="19">
        <f>IF(ISBLANK('LEDDpost 3-6 Months'!B1),"NA",'LEDDpost 3-6 Months'!B1)</f>
        <v>43749</v>
      </c>
      <c r="K2" s="16">
        <f>IF(ISTEXT(I2),"",100*(C2-I2)/C2)</f>
        <v>39.705048213272832</v>
      </c>
      <c r="L2" s="16">
        <f>'LEDDpost 3-6 Months'!B2</f>
        <v>2.8333333333333335</v>
      </c>
      <c r="M2" s="16">
        <f>IF(ISBLANK('LEDDpost 6-12 Months'!B1),"",'LEDDpost 6-12 Months'!I9)</f>
        <v>1063</v>
      </c>
      <c r="N2" s="19">
        <f>IF(ISBLANK('LEDDpost 6-12 Months'!B1),"NA",'LEDDpost 6-12 Months'!B1)</f>
        <v>43932</v>
      </c>
      <c r="O2" s="16">
        <f>IF(ISTEXT(M2),"",100*(C2-M2)/C2)</f>
        <v>39.705048213272832</v>
      </c>
      <c r="P2" s="16">
        <f>'LEDDpost 6-12 Months'!B2</f>
        <v>8.8666666666666671</v>
      </c>
      <c r="Q2" s="16">
        <f>IF(ISBLANK('LEDDpost 12-24 Months'!B1),"",'LEDDpost 12-24 Months'!I9)</f>
        <v>1163</v>
      </c>
      <c r="R2" s="19">
        <f>IF(ISBLANK('LEDDpost 12-24 Months'!B1),"NA",'LEDDpost 12-24 Months'!B1)</f>
        <v>44351</v>
      </c>
      <c r="S2" s="16">
        <f>IF(ISTEXT(Q2),"",100*(C2-Q2)/C2)</f>
        <v>34.032898468519569</v>
      </c>
      <c r="T2" s="16">
        <f>'LEDDpost 12-24 Months'!B2</f>
        <v>22.633333333333333</v>
      </c>
      <c r="U2" s="16">
        <f>IF(ISBLANK('LEDDpost 24+ Months'!B1),"",'LEDDpost 24+ Months'!I9)</f>
        <v>1063</v>
      </c>
      <c r="V2" s="19">
        <f>IF(ISBLANK('LEDDpost 24+ Months'!B1),"NA",'LEDDpost 24+ Months'!B1)</f>
        <v>44853</v>
      </c>
      <c r="W2" s="20">
        <f>IF(ISTEXT(U2),"",100*(C2-U2)/C2)</f>
        <v>39.705048213272832</v>
      </c>
      <c r="X2" s="16">
        <f>'LEDDpost 24+ Months'!B2</f>
        <v>39.1</v>
      </c>
      <c r="Y2" t="s">
        <v>44</v>
      </c>
      <c r="Z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LEDDpre</vt:lpstr>
      <vt:lpstr>LEDDpost 0-3 Months</vt:lpstr>
      <vt:lpstr>LEDDpost 3-6 Months</vt:lpstr>
      <vt:lpstr>LEDDpost 6-12 Months</vt:lpstr>
      <vt:lpstr>LEDDpost 12-24 Months</vt:lpstr>
      <vt:lpstr>LEDDpost 24+ Months</vt:lpstr>
      <vt:lpstr>calculated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Schoen, Devin</cp:lastModifiedBy>
  <cp:revision/>
  <dcterms:created xsi:type="dcterms:W3CDTF">2023-01-27T20:50:34Z</dcterms:created>
  <dcterms:modified xsi:type="dcterms:W3CDTF">2024-11-26T20:14:58Z</dcterms:modified>
  <cp:category/>
  <cp:contentStatus/>
</cp:coreProperties>
</file>