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Yera\Desktop\2025-2\Eco&amp;Med\Tareas_Economed\T1\"/>
    </mc:Choice>
  </mc:AlternateContent>
  <xr:revisionPtr revIDLastSave="0" documentId="13_ncr:1_{E59CB9A6-A84E-4A35-A64F-9929FF716794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entrales" sheetId="1" r:id="rId1"/>
    <sheet name="Factores emisión" sheetId="4" r:id="rId2"/>
    <sheet name="Demanda" sheetId="2" r:id="rId3"/>
    <sheet name="Combustibles" sheetId="3" r:id="rId4"/>
    <sheet name="Daño ambiental" sheetId="5" r:id="rId5"/>
    <sheet name="Abatimient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6" i="1" l="1"/>
  <c r="M67" i="1"/>
  <c r="M68" i="1"/>
  <c r="M69" i="1"/>
  <c r="M70" i="1"/>
  <c r="M65" i="1"/>
  <c r="M54" i="1"/>
  <c r="M48" i="1"/>
  <c r="M49" i="1"/>
  <c r="M50" i="1"/>
  <c r="M51" i="1"/>
  <c r="M52" i="1"/>
  <c r="M47" i="1"/>
  <c r="L66" i="1"/>
  <c r="L67" i="1"/>
  <c r="L68" i="1"/>
  <c r="L69" i="1"/>
  <c r="L70" i="1"/>
  <c r="L65" i="1"/>
  <c r="L54" i="1"/>
  <c r="L48" i="1"/>
  <c r="L49" i="1"/>
  <c r="L50" i="1"/>
  <c r="L51" i="1"/>
  <c r="L52" i="1"/>
  <c r="L47" i="1"/>
  <c r="K12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10" i="1"/>
  <c r="J11" i="1"/>
  <c r="J12" i="1"/>
  <c r="J10" i="1"/>
  <c r="J15" i="1"/>
  <c r="J16" i="1"/>
  <c r="J17" i="1"/>
  <c r="J18" i="1"/>
  <c r="J19" i="1"/>
  <c r="J20" i="1"/>
  <c r="J21" i="1"/>
  <c r="J22" i="1"/>
  <c r="J23" i="1"/>
  <c r="J24" i="1"/>
  <c r="J25" i="1"/>
  <c r="J14" i="1"/>
  <c r="J13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10" i="1"/>
  <c r="G70" i="1"/>
  <c r="G69" i="1"/>
  <c r="G68" i="1"/>
  <c r="G67" i="1"/>
  <c r="G66" i="1"/>
  <c r="G65" i="1"/>
  <c r="E4" i="2" l="1"/>
  <c r="E5" i="2"/>
  <c r="E6" i="2"/>
  <c r="D40" i="1" l="1"/>
  <c r="C14" i="2" l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D33" i="4"/>
  <c r="D34" i="4" s="1"/>
  <c r="D35" i="4" s="1"/>
  <c r="C18" i="4"/>
  <c r="C8" i="2"/>
  <c r="E8" i="2"/>
  <c r="D39" i="1"/>
  <c r="D38" i="1"/>
  <c r="D37" i="1"/>
  <c r="D36" i="1"/>
  <c r="D35" i="1"/>
  <c r="D34" i="1"/>
  <c r="D42" i="1" l="1"/>
</calcChain>
</file>

<file path=xl/sharedStrings.xml><?xml version="1.0" encoding="utf-8"?>
<sst xmlns="http://schemas.openxmlformats.org/spreadsheetml/2006/main" count="295" uniqueCount="146">
  <si>
    <t>Potencia</t>
  </si>
  <si>
    <t>Eficiencia</t>
  </si>
  <si>
    <t>Costo Variable</t>
  </si>
  <si>
    <t>Disponibilidad</t>
  </si>
  <si>
    <t>Neta</t>
  </si>
  <si>
    <t>no comb</t>
  </si>
  <si>
    <t>Total</t>
  </si>
  <si>
    <t>Ubicación</t>
  </si>
  <si>
    <t>MW</t>
  </si>
  <si>
    <t>%</t>
  </si>
  <si>
    <t>$/MWh</t>
  </si>
  <si>
    <t>p.u</t>
  </si>
  <si>
    <t>Biomasa</t>
  </si>
  <si>
    <t>Itahue</t>
  </si>
  <si>
    <t>Charrua</t>
  </si>
  <si>
    <t>Carbón</t>
  </si>
  <si>
    <t>Huasco</t>
  </si>
  <si>
    <t>Quillota</t>
  </si>
  <si>
    <t>Coronel</t>
  </si>
  <si>
    <t>CC-GNL</t>
  </si>
  <si>
    <t>Petróleo Diesel</t>
  </si>
  <si>
    <t>Diego de Almagro</t>
  </si>
  <si>
    <t>Cardones</t>
  </si>
  <si>
    <t>Los Vilos</t>
  </si>
  <si>
    <t>Pan de Azucar</t>
  </si>
  <si>
    <t>Valparaíso</t>
  </si>
  <si>
    <t>RM</t>
  </si>
  <si>
    <t>Valdivia</t>
  </si>
  <si>
    <t>Puerto Montt</t>
  </si>
  <si>
    <t>Hidro</t>
  </si>
  <si>
    <t>Eolica</t>
  </si>
  <si>
    <t>Resumen centrales existentes</t>
  </si>
  <si>
    <t>MW-neto</t>
  </si>
  <si>
    <t>Centrales nuevas</t>
  </si>
  <si>
    <t>Central</t>
  </si>
  <si>
    <t>CVNC</t>
  </si>
  <si>
    <t>Disp</t>
  </si>
  <si>
    <t xml:space="preserve"> </t>
  </si>
  <si>
    <t>Charrúa</t>
  </si>
  <si>
    <t>Solar</t>
  </si>
  <si>
    <t>Geotermia</t>
  </si>
  <si>
    <t>minihidro</t>
  </si>
  <si>
    <t>Precio combustible en planta</t>
  </si>
  <si>
    <t>gnl</t>
  </si>
  <si>
    <t>Bloque 1</t>
  </si>
  <si>
    <t>Bloque 2</t>
  </si>
  <si>
    <t>Bloque 3</t>
  </si>
  <si>
    <t>Demanda</t>
  </si>
  <si>
    <t>hrs</t>
  </si>
  <si>
    <t>GWh</t>
  </si>
  <si>
    <t>MP</t>
  </si>
  <si>
    <t>SOx</t>
  </si>
  <si>
    <t>kg/Mg</t>
  </si>
  <si>
    <t>carbón existente</t>
  </si>
  <si>
    <t>carbón nuevo</t>
  </si>
  <si>
    <t>diesel existente</t>
  </si>
  <si>
    <t>diesel nuevo</t>
  </si>
  <si>
    <t>gnl existente</t>
  </si>
  <si>
    <t>gnl nuevo</t>
  </si>
  <si>
    <t>Promedios</t>
  </si>
  <si>
    <t>Emisiones descontroladas</t>
  </si>
  <si>
    <t>CO2</t>
  </si>
  <si>
    <t>kgr/kWh</t>
  </si>
  <si>
    <t>Central de falla</t>
  </si>
  <si>
    <t>Vida útil</t>
  </si>
  <si>
    <t>años</t>
  </si>
  <si>
    <t>descuento</t>
  </si>
  <si>
    <t>Tasa</t>
  </si>
  <si>
    <t>Línea+peaje</t>
  </si>
  <si>
    <t>NOx</t>
  </si>
  <si>
    <t>Poder calorífico</t>
  </si>
  <si>
    <t>diesel</t>
  </si>
  <si>
    <t>kcal/m3</t>
  </si>
  <si>
    <t>carbón</t>
  </si>
  <si>
    <t>kcal/kgr</t>
  </si>
  <si>
    <t>1 BTU</t>
  </si>
  <si>
    <t>=</t>
  </si>
  <si>
    <t>kgr/m3</t>
  </si>
  <si>
    <t>m3</t>
  </si>
  <si>
    <t>1 dam3</t>
  </si>
  <si>
    <t>Densidad</t>
  </si>
  <si>
    <t>Conversiones</t>
  </si>
  <si>
    <t>kWh</t>
  </si>
  <si>
    <t>kcal</t>
  </si>
  <si>
    <t>1 kcal</t>
  </si>
  <si>
    <t>1 kWh</t>
  </si>
  <si>
    <t>tasa crecimiento anual</t>
  </si>
  <si>
    <t>$/KW-neto</t>
  </si>
  <si>
    <t>gramos</t>
  </si>
  <si>
    <t>Mg (Megagramo)</t>
  </si>
  <si>
    <t>Centrales existentes</t>
  </si>
  <si>
    <t>500 MW</t>
  </si>
  <si>
    <t>Eolica 1</t>
  </si>
  <si>
    <t>Eolica 2</t>
  </si>
  <si>
    <t>Eolica 3</t>
  </si>
  <si>
    <t>1500 MW</t>
  </si>
  <si>
    <t>200 MW</t>
  </si>
  <si>
    <t>Solar FV 2</t>
  </si>
  <si>
    <t>Solar FV 3</t>
  </si>
  <si>
    <t>Solar FV 1</t>
  </si>
  <si>
    <t>Hidroelectricidad convencional</t>
  </si>
  <si>
    <t>Tecnología</t>
  </si>
  <si>
    <t>Todos los valores en dólares de 2016</t>
  </si>
  <si>
    <t>Restricción de</t>
  </si>
  <si>
    <t>máxima instalación</t>
  </si>
  <si>
    <t>Costos sociales de emitir una tonelada adicional de contaminación</t>
  </si>
  <si>
    <t>para centrales ubicadas en la zona indicada</t>
  </si>
  <si>
    <t>$/ton</t>
  </si>
  <si>
    <t>* se asume que la contaminación de la central es marginal</t>
  </si>
  <si>
    <t>* valores sólo válidos para este ejercicio</t>
  </si>
  <si>
    <t>Equipos de abatimiento NOx</t>
  </si>
  <si>
    <r>
      <t>eficiencia</t>
    </r>
    <r>
      <rPr>
        <vertAlign val="superscript"/>
        <sz val="10"/>
        <rFont val="Arial"/>
        <family val="2"/>
      </rPr>
      <t>(1)</t>
    </r>
  </si>
  <si>
    <t>NOx-1</t>
  </si>
  <si>
    <t>NOx-2</t>
  </si>
  <si>
    <t>NOx-3</t>
  </si>
  <si>
    <t>Equipos de abatimiento MP</t>
  </si>
  <si>
    <t>MP-1</t>
  </si>
  <si>
    <t>MP-2</t>
  </si>
  <si>
    <t>MP-3</t>
  </si>
  <si>
    <t>Equipos de abatimiento SOx</t>
  </si>
  <si>
    <t>SOx-1</t>
  </si>
  <si>
    <t>SOx-2</t>
  </si>
  <si>
    <t>SOx-3</t>
  </si>
  <si>
    <t>Notas:</t>
  </si>
  <si>
    <t>(1) Se entiende como el porcentaje de emisiones que es capaz de abatir el equipo.</t>
  </si>
  <si>
    <t>Norma de Emisiones</t>
  </si>
  <si>
    <t>----</t>
  </si>
  <si>
    <t>gas</t>
  </si>
  <si>
    <t>Norma válida para centrales existentes y nuevas</t>
  </si>
  <si>
    <t xml:space="preserve">La norma consiste en que las centrales deben reducir sus emisiones en un porcentaje respecto de sus emisiones descontroladas (emisiones sin ningún equipo de abatimiento). </t>
  </si>
  <si>
    <t>$/kW</t>
  </si>
  <si>
    <r>
      <t xml:space="preserve">Inversión </t>
    </r>
    <r>
      <rPr>
        <vertAlign val="superscript"/>
        <sz val="10"/>
        <rFont val="Arial"/>
        <family val="2"/>
      </rPr>
      <t>(2)</t>
    </r>
  </si>
  <si>
    <r>
      <t>Costo variable</t>
    </r>
    <r>
      <rPr>
        <vertAlign val="superscript"/>
        <sz val="10"/>
        <rFont val="Arial"/>
        <family val="2"/>
      </rPr>
      <t xml:space="preserve"> (3)</t>
    </r>
  </si>
  <si>
    <t>(2) Considere que la vida úti de los equipos de abatimiento es de 30 años. Para anualizar use tasa de descuento anual de 10%.</t>
  </si>
  <si>
    <t>(3) Corresponde al costo variable de operar el equipo y es adicional a los costos variables de la central.</t>
  </si>
  <si>
    <r>
      <t>CO</t>
    </r>
    <r>
      <rPr>
        <vertAlign val="subscript"/>
        <sz val="10"/>
        <rFont val="Arial"/>
        <family val="2"/>
      </rPr>
      <t>2</t>
    </r>
  </si>
  <si>
    <t>Diésel</t>
  </si>
  <si>
    <t>$/MMBTU</t>
  </si>
  <si>
    <t>Factor Conv</t>
  </si>
  <si>
    <t>MMBtu/MWh</t>
  </si>
  <si>
    <t>Eq. Energética</t>
  </si>
  <si>
    <t>Costos Var</t>
  </si>
  <si>
    <t>Combustibles</t>
  </si>
  <si>
    <t>2016 ($/MWh)</t>
  </si>
  <si>
    <t>2030 ($/MWh)</t>
  </si>
  <si>
    <t>Mg=tonelada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</si>
</sst>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00"/>
    <numFmt numFmtId="167" formatCode="0.000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165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166" fontId="0" fillId="0" borderId="0" xfId="0" applyNumberFormat="1"/>
    <xf numFmtId="3" fontId="0" fillId="0" borderId="1" xfId="0" applyNumberFormat="1" applyBorder="1" applyAlignment="1">
      <alignment horizontal="right"/>
    </xf>
    <xf numFmtId="0" fontId="4" fillId="0" borderId="0" xfId="0" applyFont="1"/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left"/>
    </xf>
    <xf numFmtId="167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16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0" xfId="0" applyFont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0" fillId="0" borderId="0" xfId="0" quotePrefix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0" fillId="2" borderId="0" xfId="0" applyFill="1"/>
    <xf numFmtId="0" fontId="7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O65540"/>
  <sheetViews>
    <sheetView zoomScale="115" zoomScaleNormal="115" workbookViewId="0">
      <selection activeCell="O70" sqref="O70"/>
    </sheetView>
  </sheetViews>
  <sheetFormatPr baseColWidth="10" defaultRowHeight="13.2" x14ac:dyDescent="0.25"/>
  <cols>
    <col min="2" max="2" width="27.5546875" customWidth="1"/>
    <col min="3" max="3" width="17.109375" customWidth="1"/>
    <col min="5" max="5" width="12.5546875" customWidth="1"/>
    <col min="10" max="10" width="17.44140625" customWidth="1"/>
    <col min="11" max="11" width="14.6640625" customWidth="1"/>
  </cols>
  <sheetData>
    <row r="2" spans="2:15" x14ac:dyDescent="0.25">
      <c r="K2" t="s">
        <v>140</v>
      </c>
    </row>
    <row r="3" spans="2:15" x14ac:dyDescent="0.25">
      <c r="B3" s="1" t="s">
        <v>90</v>
      </c>
      <c r="K3" s="18">
        <v>3412</v>
      </c>
    </row>
    <row r="4" spans="2:15" x14ac:dyDescent="0.25">
      <c r="D4" s="2" t="s">
        <v>0</v>
      </c>
      <c r="E4" s="3" t="s">
        <v>1</v>
      </c>
      <c r="F4" t="s">
        <v>2</v>
      </c>
      <c r="G4" s="3" t="s">
        <v>3</v>
      </c>
      <c r="H4" t="s">
        <v>2</v>
      </c>
      <c r="J4" s="37" t="s">
        <v>141</v>
      </c>
      <c r="K4" s="37" t="s">
        <v>141</v>
      </c>
    </row>
    <row r="5" spans="2:15" x14ac:dyDescent="0.25">
      <c r="D5" s="3" t="s">
        <v>4</v>
      </c>
      <c r="F5" s="3" t="s">
        <v>5</v>
      </c>
      <c r="H5" s="2" t="s">
        <v>6</v>
      </c>
      <c r="I5" t="s">
        <v>138</v>
      </c>
      <c r="J5" s="37" t="s">
        <v>142</v>
      </c>
      <c r="K5" s="37" t="s">
        <v>142</v>
      </c>
    </row>
    <row r="6" spans="2:15" x14ac:dyDescent="0.25">
      <c r="B6" s="28" t="s">
        <v>101</v>
      </c>
      <c r="C6" s="4" t="s">
        <v>7</v>
      </c>
      <c r="D6" s="5" t="s">
        <v>8</v>
      </c>
      <c r="E6" s="6" t="s">
        <v>9</v>
      </c>
      <c r="F6" s="23" t="s">
        <v>10</v>
      </c>
      <c r="G6" s="6" t="s">
        <v>11</v>
      </c>
      <c r="H6" s="23" t="s">
        <v>10</v>
      </c>
      <c r="I6" t="s">
        <v>139</v>
      </c>
      <c r="J6" s="36" t="s">
        <v>143</v>
      </c>
      <c r="K6" s="36" t="s">
        <v>144</v>
      </c>
    </row>
    <row r="7" spans="2:15" x14ac:dyDescent="0.25">
      <c r="I7" s="38"/>
      <c r="J7" s="38"/>
      <c r="K7" s="38"/>
      <c r="O7" s="27" t="s">
        <v>137</v>
      </c>
    </row>
    <row r="8" spans="2:15" x14ac:dyDescent="0.25">
      <c r="B8" t="s">
        <v>12</v>
      </c>
      <c r="C8" t="s">
        <v>13</v>
      </c>
      <c r="D8" s="7">
        <v>60</v>
      </c>
      <c r="E8" s="8"/>
      <c r="F8" s="8"/>
      <c r="G8" s="8">
        <v>0.9</v>
      </c>
      <c r="H8" s="8">
        <v>48.7</v>
      </c>
      <c r="N8" t="s">
        <v>15</v>
      </c>
      <c r="O8" s="8">
        <v>2.5</v>
      </c>
    </row>
    <row r="9" spans="2:15" x14ac:dyDescent="0.25">
      <c r="B9" t="s">
        <v>12</v>
      </c>
      <c r="C9" t="s">
        <v>14</v>
      </c>
      <c r="D9" s="7">
        <v>204</v>
      </c>
      <c r="E9" s="8"/>
      <c r="F9" s="8"/>
      <c r="G9" s="8">
        <v>0.9</v>
      </c>
      <c r="H9" s="8">
        <v>44.5</v>
      </c>
      <c r="N9" s="26" t="s">
        <v>136</v>
      </c>
      <c r="O9" s="8">
        <v>13</v>
      </c>
    </row>
    <row r="10" spans="2:15" x14ac:dyDescent="0.25">
      <c r="B10" t="s">
        <v>15</v>
      </c>
      <c r="C10" t="s">
        <v>16</v>
      </c>
      <c r="D10" s="7">
        <v>575</v>
      </c>
      <c r="E10" s="11">
        <v>0.376</v>
      </c>
      <c r="F10" s="8">
        <v>1.9</v>
      </c>
      <c r="G10" s="9">
        <v>0.88</v>
      </c>
      <c r="I10" s="8">
        <f>$K$3/(E10*1000)</f>
        <v>9.0744680851063837</v>
      </c>
      <c r="J10" s="8">
        <f>I10*$O$8</f>
        <v>22.686170212765958</v>
      </c>
      <c r="K10" s="8">
        <f>J10*(1+0.1)^(2030-2016)</f>
        <v>86.150693629389608</v>
      </c>
      <c r="N10" t="s">
        <v>43</v>
      </c>
      <c r="O10" s="8">
        <v>8</v>
      </c>
    </row>
    <row r="11" spans="2:15" x14ac:dyDescent="0.25">
      <c r="B11" t="s">
        <v>15</v>
      </c>
      <c r="C11" t="s">
        <v>17</v>
      </c>
      <c r="D11" s="7">
        <v>812</v>
      </c>
      <c r="E11" s="11">
        <v>0.35</v>
      </c>
      <c r="F11" s="8">
        <v>3.1</v>
      </c>
      <c r="G11" s="9">
        <v>0.88</v>
      </c>
      <c r="I11" s="8">
        <f t="shared" ref="I11:I25" si="0">$K$3/(E11*1000)</f>
        <v>9.7485714285714291</v>
      </c>
      <c r="J11" s="8">
        <f t="shared" ref="J11:J12" si="1">I11*$O$8</f>
        <v>24.371428571428574</v>
      </c>
      <c r="K11" s="8">
        <f>J11*(1+0.1)^(2030-2016)</f>
        <v>92.55045944185855</v>
      </c>
    </row>
    <row r="12" spans="2:15" x14ac:dyDescent="0.25">
      <c r="B12" t="s">
        <v>15</v>
      </c>
      <c r="C12" t="s">
        <v>18</v>
      </c>
      <c r="D12" s="7">
        <v>806</v>
      </c>
      <c r="E12" s="11">
        <v>0.38</v>
      </c>
      <c r="F12" s="8">
        <v>4.0999999999999996</v>
      </c>
      <c r="G12" s="9">
        <v>0.87</v>
      </c>
      <c r="I12" s="8">
        <f t="shared" si="0"/>
        <v>8.9789473684210535</v>
      </c>
      <c r="J12" s="8">
        <f t="shared" si="1"/>
        <v>22.447368421052634</v>
      </c>
      <c r="K12" s="8">
        <f>J12*(1+0.1)^(2030-2016)</f>
        <v>85.243844222764452</v>
      </c>
    </row>
    <row r="13" spans="2:15" x14ac:dyDescent="0.25">
      <c r="B13" t="s">
        <v>19</v>
      </c>
      <c r="C13" t="s">
        <v>17</v>
      </c>
      <c r="D13" s="7">
        <v>731</v>
      </c>
      <c r="E13" s="11">
        <v>0.45400000000000001</v>
      </c>
      <c r="F13" s="8">
        <v>3.4</v>
      </c>
      <c r="G13" s="9">
        <v>0.93</v>
      </c>
      <c r="I13" s="8">
        <f t="shared" si="0"/>
        <v>7.5154185022026434</v>
      </c>
      <c r="J13" s="8">
        <f>I13*O10</f>
        <v>60.123348017621147</v>
      </c>
      <c r="K13" s="8">
        <f t="shared" ref="K11:K25" si="2">J13*(1+0.1)^(2030-2016)</f>
        <v>228.31831404158936</v>
      </c>
    </row>
    <row r="14" spans="2:15" x14ac:dyDescent="0.25">
      <c r="B14" t="s">
        <v>20</v>
      </c>
      <c r="C14" t="s">
        <v>21</v>
      </c>
      <c r="D14" s="7">
        <v>439</v>
      </c>
      <c r="E14" s="11">
        <v>0.28000000000000003</v>
      </c>
      <c r="F14" s="8">
        <v>11.5</v>
      </c>
      <c r="G14" s="9">
        <v>0.9</v>
      </c>
      <c r="I14" s="8">
        <f t="shared" si="0"/>
        <v>12.185714285714285</v>
      </c>
      <c r="J14" s="8">
        <f>$O$9*I14</f>
        <v>158.41428571428571</v>
      </c>
      <c r="K14" s="8">
        <f t="shared" si="2"/>
        <v>601.57798637208055</v>
      </c>
    </row>
    <row r="15" spans="2:15" x14ac:dyDescent="0.25">
      <c r="B15" t="s">
        <v>20</v>
      </c>
      <c r="C15" t="s">
        <v>22</v>
      </c>
      <c r="D15" s="7">
        <v>169</v>
      </c>
      <c r="E15" s="11">
        <v>0.33500000000000002</v>
      </c>
      <c r="F15" s="8">
        <v>16.5</v>
      </c>
      <c r="G15" s="9">
        <v>0.9</v>
      </c>
      <c r="I15" s="8">
        <f t="shared" si="0"/>
        <v>10.185074626865672</v>
      </c>
      <c r="J15" s="8">
        <f t="shared" ref="J15:J25" si="3">$O$9*I15</f>
        <v>132.40597014925373</v>
      </c>
      <c r="K15" s="8">
        <f t="shared" si="2"/>
        <v>502.81145129606733</v>
      </c>
    </row>
    <row r="16" spans="2:15" x14ac:dyDescent="0.25">
      <c r="B16" t="s">
        <v>20</v>
      </c>
      <c r="C16" t="s">
        <v>23</v>
      </c>
      <c r="D16" s="7">
        <v>203</v>
      </c>
      <c r="E16" s="11">
        <v>0.35799999999999998</v>
      </c>
      <c r="F16" s="8">
        <v>12.5</v>
      </c>
      <c r="G16" s="9">
        <v>0.44</v>
      </c>
      <c r="I16" s="8">
        <f t="shared" si="0"/>
        <v>9.5307262569832396</v>
      </c>
      <c r="J16" s="8">
        <f t="shared" si="3"/>
        <v>123.89944134078212</v>
      </c>
      <c r="K16" s="8">
        <f t="shared" si="2"/>
        <v>470.50792230218588</v>
      </c>
    </row>
    <row r="17" spans="2:11" x14ac:dyDescent="0.25">
      <c r="B17" t="s">
        <v>20</v>
      </c>
      <c r="C17" t="s">
        <v>16</v>
      </c>
      <c r="D17" s="7">
        <v>58</v>
      </c>
      <c r="E17" s="11">
        <v>0.221</v>
      </c>
      <c r="F17" s="8">
        <v>11.6</v>
      </c>
      <c r="G17" s="9">
        <v>0.61</v>
      </c>
      <c r="I17" s="8">
        <f t="shared" si="0"/>
        <v>15.438914027149321</v>
      </c>
      <c r="J17" s="8">
        <f t="shared" si="3"/>
        <v>200.70588235294119</v>
      </c>
      <c r="K17" s="8">
        <f t="shared" si="2"/>
        <v>762.18025422707046</v>
      </c>
    </row>
    <row r="18" spans="2:11" x14ac:dyDescent="0.25">
      <c r="B18" t="s">
        <v>20</v>
      </c>
      <c r="C18" t="s">
        <v>24</v>
      </c>
      <c r="D18" s="7">
        <v>97</v>
      </c>
      <c r="E18" s="11">
        <v>0.30599999999999999</v>
      </c>
      <c r="F18" s="8">
        <v>24</v>
      </c>
      <c r="G18" s="9">
        <v>0.9</v>
      </c>
      <c r="I18" s="8">
        <f t="shared" si="0"/>
        <v>11.15032679738562</v>
      </c>
      <c r="J18" s="8">
        <f t="shared" si="3"/>
        <v>144.95424836601308</v>
      </c>
      <c r="K18" s="8">
        <f t="shared" si="2"/>
        <v>550.46351694177304</v>
      </c>
    </row>
    <row r="19" spans="2:11" x14ac:dyDescent="0.25">
      <c r="B19" t="s">
        <v>20</v>
      </c>
      <c r="C19" t="s">
        <v>17</v>
      </c>
      <c r="D19" s="7">
        <v>700</v>
      </c>
      <c r="E19" s="11">
        <v>0.40699999999999997</v>
      </c>
      <c r="F19" s="8">
        <v>5.9</v>
      </c>
      <c r="G19" s="9">
        <v>0.92</v>
      </c>
      <c r="I19" s="8">
        <f t="shared" si="0"/>
        <v>8.3832923832923836</v>
      </c>
      <c r="J19" s="8">
        <f t="shared" si="3"/>
        <v>108.98280098280098</v>
      </c>
      <c r="K19" s="8">
        <f t="shared" si="2"/>
        <v>413.86200536654189</v>
      </c>
    </row>
    <row r="20" spans="2:11" x14ac:dyDescent="0.25">
      <c r="B20" t="s">
        <v>20</v>
      </c>
      <c r="C20" t="s">
        <v>25</v>
      </c>
      <c r="D20" s="7">
        <v>71</v>
      </c>
      <c r="E20" s="11">
        <v>0.20399999999999999</v>
      </c>
      <c r="F20" s="8">
        <v>6.1</v>
      </c>
      <c r="G20" s="9">
        <v>0.57999999999999996</v>
      </c>
      <c r="I20" s="8">
        <f t="shared" si="0"/>
        <v>16.725490196078432</v>
      </c>
      <c r="J20" s="8">
        <f t="shared" si="3"/>
        <v>217.43137254901961</v>
      </c>
      <c r="K20" s="8">
        <f t="shared" si="2"/>
        <v>825.69527541265961</v>
      </c>
    </row>
    <row r="21" spans="2:11" x14ac:dyDescent="0.25">
      <c r="B21" t="s">
        <v>20</v>
      </c>
      <c r="C21" t="s">
        <v>26</v>
      </c>
      <c r="D21" s="7">
        <v>368</v>
      </c>
      <c r="E21" s="11">
        <v>0.28000000000000003</v>
      </c>
      <c r="F21" s="8">
        <v>3.7</v>
      </c>
      <c r="G21" s="9">
        <v>0.91</v>
      </c>
      <c r="I21" s="8">
        <f t="shared" si="0"/>
        <v>12.185714285714285</v>
      </c>
      <c r="J21" s="8">
        <f t="shared" si="3"/>
        <v>158.41428571428571</v>
      </c>
      <c r="K21" s="8">
        <f t="shared" si="2"/>
        <v>601.57798637208055</v>
      </c>
    </row>
    <row r="22" spans="2:11" x14ac:dyDescent="0.25">
      <c r="B22" t="s">
        <v>20</v>
      </c>
      <c r="C22" t="s">
        <v>13</v>
      </c>
      <c r="D22" s="7">
        <v>134</v>
      </c>
      <c r="E22" s="11">
        <v>0.27800000000000002</v>
      </c>
      <c r="F22" s="8">
        <v>14.6</v>
      </c>
      <c r="G22" s="9">
        <v>0.9</v>
      </c>
      <c r="I22" s="8">
        <f t="shared" si="0"/>
        <v>12.273381294964029</v>
      </c>
      <c r="J22" s="8">
        <f t="shared" si="3"/>
        <v>159.55395683453239</v>
      </c>
      <c r="K22" s="8">
        <f t="shared" si="2"/>
        <v>605.90588555461352</v>
      </c>
    </row>
    <row r="23" spans="2:11" x14ac:dyDescent="0.25">
      <c r="B23" t="s">
        <v>20</v>
      </c>
      <c r="C23" t="s">
        <v>14</v>
      </c>
      <c r="D23" s="7">
        <v>1043</v>
      </c>
      <c r="E23" s="11">
        <v>0.35899999999999999</v>
      </c>
      <c r="F23" s="8">
        <v>8.6</v>
      </c>
      <c r="G23" s="9">
        <v>0.92</v>
      </c>
      <c r="I23" s="8">
        <f t="shared" si="0"/>
        <v>9.5041782729805018</v>
      </c>
      <c r="J23" s="8">
        <f t="shared" si="3"/>
        <v>123.55431754874652</v>
      </c>
      <c r="K23" s="8">
        <f t="shared" si="2"/>
        <v>469.19731527627454</v>
      </c>
    </row>
    <row r="24" spans="2:11" x14ac:dyDescent="0.25">
      <c r="B24" t="s">
        <v>20</v>
      </c>
      <c r="C24" t="s">
        <v>27</v>
      </c>
      <c r="D24" s="7">
        <v>135</v>
      </c>
      <c r="E24" s="11">
        <v>0.29599999999999999</v>
      </c>
      <c r="F24" s="8">
        <v>3.6</v>
      </c>
      <c r="G24" s="9">
        <v>0.9</v>
      </c>
      <c r="I24" s="8">
        <f t="shared" si="0"/>
        <v>11.527027027027026</v>
      </c>
      <c r="J24" s="8">
        <f t="shared" si="3"/>
        <v>149.85135135135135</v>
      </c>
      <c r="K24" s="8">
        <f t="shared" si="2"/>
        <v>569.06025737899517</v>
      </c>
    </row>
    <row r="25" spans="2:11" x14ac:dyDescent="0.25">
      <c r="B25" t="s">
        <v>20</v>
      </c>
      <c r="C25" t="s">
        <v>28</v>
      </c>
      <c r="D25" s="7">
        <v>139</v>
      </c>
      <c r="E25" s="11">
        <v>0.36099999999999999</v>
      </c>
      <c r="F25" s="8">
        <v>21</v>
      </c>
      <c r="G25" s="9">
        <v>0.9</v>
      </c>
      <c r="I25" s="8">
        <f t="shared" si="0"/>
        <v>9.4515235457063707</v>
      </c>
      <c r="J25" s="8">
        <f t="shared" si="3"/>
        <v>122.86980609418282</v>
      </c>
      <c r="K25" s="8">
        <f t="shared" si="2"/>
        <v>466.59788416671063</v>
      </c>
    </row>
    <row r="26" spans="2:11" x14ac:dyDescent="0.25">
      <c r="B26" t="s">
        <v>29</v>
      </c>
      <c r="C26" t="s">
        <v>14</v>
      </c>
      <c r="D26" s="7">
        <v>5571</v>
      </c>
      <c r="G26" s="9">
        <v>0.6</v>
      </c>
    </row>
    <row r="27" spans="2:11" x14ac:dyDescent="0.25">
      <c r="B27" s="26" t="s">
        <v>92</v>
      </c>
      <c r="C27" t="s">
        <v>23</v>
      </c>
      <c r="D27" s="7">
        <v>192</v>
      </c>
      <c r="F27" s="8">
        <v>10</v>
      </c>
      <c r="G27">
        <v>0.25</v>
      </c>
    </row>
    <row r="28" spans="2:11" x14ac:dyDescent="0.25">
      <c r="B28" s="26" t="s">
        <v>99</v>
      </c>
      <c r="C28" t="s">
        <v>16</v>
      </c>
      <c r="D28" s="7">
        <v>200</v>
      </c>
      <c r="E28" s="11"/>
      <c r="F28" s="8">
        <v>10</v>
      </c>
      <c r="G28">
        <v>0.25</v>
      </c>
    </row>
    <row r="29" spans="2:11" x14ac:dyDescent="0.25">
      <c r="B29" t="s">
        <v>63</v>
      </c>
      <c r="E29" s="17" t="s">
        <v>37</v>
      </c>
      <c r="F29" s="8" t="s">
        <v>37</v>
      </c>
      <c r="G29" s="9">
        <v>1</v>
      </c>
      <c r="H29">
        <v>500</v>
      </c>
    </row>
    <row r="31" spans="2:11" x14ac:dyDescent="0.25">
      <c r="B31" s="1" t="s">
        <v>31</v>
      </c>
    </row>
    <row r="32" spans="2:11" x14ac:dyDescent="0.25">
      <c r="D32" s="2" t="s">
        <v>0</v>
      </c>
    </row>
    <row r="33" spans="2:13" x14ac:dyDescent="0.25">
      <c r="D33" s="5" t="s">
        <v>32</v>
      </c>
    </row>
    <row r="34" spans="2:13" x14ac:dyDescent="0.25">
      <c r="B34" t="s">
        <v>12</v>
      </c>
      <c r="D34" s="7">
        <f>+D8+D9</f>
        <v>264</v>
      </c>
    </row>
    <row r="35" spans="2:13" x14ac:dyDescent="0.25">
      <c r="B35" t="s">
        <v>15</v>
      </c>
      <c r="D35" s="7">
        <f>+SUM(D10:D12)</f>
        <v>2193</v>
      </c>
    </row>
    <row r="36" spans="2:13" x14ac:dyDescent="0.25">
      <c r="B36" t="s">
        <v>19</v>
      </c>
      <c r="D36" s="7">
        <f>+D13</f>
        <v>731</v>
      </c>
    </row>
    <row r="37" spans="2:13" x14ac:dyDescent="0.25">
      <c r="B37" t="s">
        <v>20</v>
      </c>
      <c r="D37" s="7">
        <f>+SUM(D14:D25)</f>
        <v>3556</v>
      </c>
    </row>
    <row r="38" spans="2:13" x14ac:dyDescent="0.25">
      <c r="B38" t="s">
        <v>29</v>
      </c>
      <c r="D38" s="7">
        <f>+D26</f>
        <v>5571</v>
      </c>
    </row>
    <row r="39" spans="2:13" x14ac:dyDescent="0.25">
      <c r="B39" t="s">
        <v>30</v>
      </c>
      <c r="D39" s="7">
        <f>+D27</f>
        <v>192</v>
      </c>
    </row>
    <row r="40" spans="2:13" x14ac:dyDescent="0.25">
      <c r="B40" s="26" t="s">
        <v>39</v>
      </c>
      <c r="D40" s="7">
        <f>+D28</f>
        <v>200</v>
      </c>
    </row>
    <row r="41" spans="2:13" x14ac:dyDescent="0.25">
      <c r="B41" s="26"/>
      <c r="D41" s="7"/>
    </row>
    <row r="42" spans="2:13" x14ac:dyDescent="0.25">
      <c r="B42" t="s">
        <v>6</v>
      </c>
      <c r="D42" s="7">
        <f>+SUM(D34:D40)</f>
        <v>12707</v>
      </c>
    </row>
    <row r="44" spans="2:13" x14ac:dyDescent="0.25">
      <c r="B44" s="1" t="s">
        <v>33</v>
      </c>
      <c r="K44" s="27" t="s">
        <v>103</v>
      </c>
      <c r="M44" s="37" t="s">
        <v>141</v>
      </c>
    </row>
    <row r="45" spans="2:13" x14ac:dyDescent="0.25">
      <c r="D45" s="3" t="s">
        <v>34</v>
      </c>
      <c r="E45" s="3" t="s">
        <v>64</v>
      </c>
      <c r="F45" s="3" t="s">
        <v>67</v>
      </c>
      <c r="G45" s="3" t="s">
        <v>68</v>
      </c>
      <c r="H45" s="3" t="s">
        <v>1</v>
      </c>
      <c r="I45" s="3" t="s">
        <v>35</v>
      </c>
      <c r="J45" s="3" t="s">
        <v>36</v>
      </c>
      <c r="K45" s="29" t="s">
        <v>104</v>
      </c>
      <c r="L45" t="s">
        <v>138</v>
      </c>
      <c r="M45" s="37" t="s">
        <v>142</v>
      </c>
    </row>
    <row r="46" spans="2:13" x14ac:dyDescent="0.25">
      <c r="B46" s="28" t="s">
        <v>101</v>
      </c>
      <c r="C46" s="4" t="s">
        <v>7</v>
      </c>
      <c r="D46" s="23" t="s">
        <v>87</v>
      </c>
      <c r="E46" s="6" t="s">
        <v>65</v>
      </c>
      <c r="F46" s="6" t="s">
        <v>66</v>
      </c>
      <c r="G46" s="23" t="s">
        <v>10</v>
      </c>
      <c r="H46" s="6" t="s">
        <v>11</v>
      </c>
      <c r="I46" s="6" t="s">
        <v>10</v>
      </c>
      <c r="J46" s="6" t="s">
        <v>11</v>
      </c>
      <c r="K46" s="6">
        <v>2030</v>
      </c>
      <c r="L46" t="s">
        <v>139</v>
      </c>
      <c r="M46" s="36" t="s">
        <v>143</v>
      </c>
    </row>
    <row r="47" spans="2:13" x14ac:dyDescent="0.25">
      <c r="B47" t="s">
        <v>15</v>
      </c>
      <c r="C47" t="s">
        <v>21</v>
      </c>
      <c r="D47">
        <v>2300</v>
      </c>
      <c r="E47">
        <v>30</v>
      </c>
      <c r="F47" s="10">
        <v>0.1</v>
      </c>
      <c r="G47" s="8">
        <v>10</v>
      </c>
      <c r="H47" s="10">
        <v>0.38</v>
      </c>
      <c r="I47" s="8">
        <v>2</v>
      </c>
      <c r="J47" s="9">
        <v>0.88</v>
      </c>
      <c r="K47" s="3"/>
      <c r="L47">
        <f>$K$3/(H47*1000)</f>
        <v>8.9789473684210535</v>
      </c>
      <c r="M47">
        <f>L47*$O$8</f>
        <v>22.447368421052634</v>
      </c>
    </row>
    <row r="48" spans="2:13" x14ac:dyDescent="0.25">
      <c r="B48" t="s">
        <v>15</v>
      </c>
      <c r="C48" t="s">
        <v>16</v>
      </c>
      <c r="D48">
        <v>2300</v>
      </c>
      <c r="E48">
        <v>30</v>
      </c>
      <c r="F48" s="10">
        <v>0.1</v>
      </c>
      <c r="G48" s="8">
        <v>5</v>
      </c>
      <c r="H48" s="10">
        <v>0.38</v>
      </c>
      <c r="I48" s="8">
        <v>2</v>
      </c>
      <c r="J48" s="9">
        <v>0.88</v>
      </c>
      <c r="K48" s="3"/>
      <c r="L48">
        <f t="shared" ref="L48:L54" si="4">$K$3/(H48*1000)</f>
        <v>8.9789473684210535</v>
      </c>
      <c r="M48">
        <f t="shared" ref="M48:M52" si="5">L48*$O$8</f>
        <v>22.447368421052634</v>
      </c>
    </row>
    <row r="49" spans="2:13" x14ac:dyDescent="0.25">
      <c r="B49" t="s">
        <v>15</v>
      </c>
      <c r="C49" t="s">
        <v>17</v>
      </c>
      <c r="D49">
        <v>2300</v>
      </c>
      <c r="E49">
        <v>30</v>
      </c>
      <c r="F49" s="10">
        <v>0.1</v>
      </c>
      <c r="G49" s="8">
        <v>0.3</v>
      </c>
      <c r="H49" s="10">
        <v>0.38</v>
      </c>
      <c r="I49" s="8">
        <v>2</v>
      </c>
      <c r="J49" s="9">
        <v>0.88</v>
      </c>
      <c r="K49" s="3"/>
      <c r="L49">
        <f t="shared" si="4"/>
        <v>8.9789473684210535</v>
      </c>
      <c r="M49">
        <f t="shared" si="5"/>
        <v>22.447368421052634</v>
      </c>
    </row>
    <row r="50" spans="2:13" x14ac:dyDescent="0.25">
      <c r="B50" t="s">
        <v>15</v>
      </c>
      <c r="C50" t="s">
        <v>26</v>
      </c>
      <c r="D50">
        <v>2300</v>
      </c>
      <c r="E50">
        <v>30</v>
      </c>
      <c r="F50" s="10">
        <v>0.1</v>
      </c>
      <c r="G50" s="8">
        <v>0.3</v>
      </c>
      <c r="H50" s="10">
        <v>0.38</v>
      </c>
      <c r="I50" s="8">
        <v>2</v>
      </c>
      <c r="J50" s="9">
        <v>0.88</v>
      </c>
      <c r="K50" s="3"/>
      <c r="L50">
        <f t="shared" si="4"/>
        <v>8.9789473684210535</v>
      </c>
      <c r="M50">
        <f t="shared" si="5"/>
        <v>22.447368421052634</v>
      </c>
    </row>
    <row r="51" spans="2:13" x14ac:dyDescent="0.25">
      <c r="B51" t="s">
        <v>15</v>
      </c>
      <c r="C51" t="s">
        <v>18</v>
      </c>
      <c r="D51">
        <v>2300</v>
      </c>
      <c r="E51">
        <v>30</v>
      </c>
      <c r="F51" s="10">
        <v>0.1</v>
      </c>
      <c r="G51" s="8">
        <v>3</v>
      </c>
      <c r="H51" s="10">
        <v>0.38</v>
      </c>
      <c r="I51" s="8">
        <v>2</v>
      </c>
      <c r="J51" s="9">
        <v>0.88</v>
      </c>
      <c r="K51" s="3"/>
      <c r="L51">
        <f t="shared" si="4"/>
        <v>8.9789473684210535</v>
      </c>
      <c r="M51">
        <f t="shared" si="5"/>
        <v>22.447368421052634</v>
      </c>
    </row>
    <row r="52" spans="2:13" x14ac:dyDescent="0.25">
      <c r="B52" t="s">
        <v>15</v>
      </c>
      <c r="C52" t="s">
        <v>28</v>
      </c>
      <c r="D52">
        <v>2300</v>
      </c>
      <c r="E52">
        <v>30</v>
      </c>
      <c r="F52" s="10">
        <v>0.1</v>
      </c>
      <c r="G52" s="8">
        <v>5</v>
      </c>
      <c r="H52" s="10">
        <v>0.38</v>
      </c>
      <c r="I52" s="8">
        <v>2</v>
      </c>
      <c r="J52" s="9">
        <v>0.88</v>
      </c>
      <c r="K52" s="3"/>
      <c r="L52">
        <f t="shared" si="4"/>
        <v>8.9789473684210535</v>
      </c>
      <c r="M52">
        <f t="shared" si="5"/>
        <v>22.447368421052634</v>
      </c>
    </row>
    <row r="53" spans="2:13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</row>
    <row r="54" spans="2:13" x14ac:dyDescent="0.25">
      <c r="B54" t="s">
        <v>19</v>
      </c>
      <c r="C54" t="s">
        <v>17</v>
      </c>
      <c r="D54">
        <v>1000</v>
      </c>
      <c r="E54">
        <v>25</v>
      </c>
      <c r="F54" s="10">
        <v>0.1</v>
      </c>
      <c r="G54" s="8">
        <v>0.3</v>
      </c>
      <c r="H54" s="10">
        <v>0.45</v>
      </c>
      <c r="I54" s="8">
        <v>3.4</v>
      </c>
      <c r="J54" s="9">
        <v>0.93</v>
      </c>
      <c r="K54" s="3"/>
      <c r="L54">
        <f t="shared" si="4"/>
        <v>7.5822222222222226</v>
      </c>
      <c r="M54">
        <f>L54*O10</f>
        <v>60.657777777777781</v>
      </c>
    </row>
    <row r="55" spans="2:13" x14ac:dyDescent="0.25">
      <c r="B55" s="39" t="s">
        <v>37</v>
      </c>
      <c r="C55" s="39" t="s">
        <v>37</v>
      </c>
      <c r="D55" s="39"/>
      <c r="E55" s="39"/>
      <c r="F55" s="39"/>
      <c r="G55" s="39"/>
      <c r="H55" s="39"/>
      <c r="I55" s="39"/>
      <c r="J55" s="39"/>
      <c r="K55" s="39"/>
      <c r="L55" s="39"/>
    </row>
    <row r="56" spans="2:13" x14ac:dyDescent="0.25">
      <c r="B56" s="26" t="s">
        <v>100</v>
      </c>
      <c r="C56" t="s">
        <v>38</v>
      </c>
      <c r="D56">
        <v>3000</v>
      </c>
      <c r="E56">
        <v>40</v>
      </c>
      <c r="F56" s="10">
        <v>0.1</v>
      </c>
      <c r="G56" s="8">
        <v>10</v>
      </c>
      <c r="J56" s="9">
        <v>0.6</v>
      </c>
      <c r="K56" s="27" t="s">
        <v>95</v>
      </c>
    </row>
    <row r="57" spans="2:13" x14ac:dyDescent="0.25">
      <c r="K57" s="27"/>
    </row>
    <row r="58" spans="2:13" x14ac:dyDescent="0.25">
      <c r="B58" s="26" t="s">
        <v>93</v>
      </c>
      <c r="C58" t="s">
        <v>16</v>
      </c>
      <c r="D58">
        <v>1800</v>
      </c>
      <c r="E58">
        <v>20</v>
      </c>
      <c r="F58" s="10">
        <v>0.1</v>
      </c>
      <c r="G58" s="8">
        <v>5</v>
      </c>
      <c r="I58" s="8">
        <v>8</v>
      </c>
      <c r="J58" s="9">
        <v>0.35</v>
      </c>
      <c r="K58" s="27" t="s">
        <v>91</v>
      </c>
    </row>
    <row r="59" spans="2:13" x14ac:dyDescent="0.25">
      <c r="B59" s="26" t="s">
        <v>94</v>
      </c>
      <c r="C59" t="s">
        <v>16</v>
      </c>
      <c r="D59">
        <v>1800</v>
      </c>
      <c r="E59">
        <v>20</v>
      </c>
      <c r="F59" s="10">
        <v>0.1</v>
      </c>
      <c r="G59" s="8">
        <v>5</v>
      </c>
      <c r="I59" s="8">
        <v>8</v>
      </c>
      <c r="J59" s="9">
        <v>0.3</v>
      </c>
      <c r="K59" s="27"/>
    </row>
    <row r="60" spans="2:13" x14ac:dyDescent="0.25">
      <c r="B60" s="26" t="s">
        <v>97</v>
      </c>
      <c r="C60" t="s">
        <v>16</v>
      </c>
      <c r="D60">
        <v>1500</v>
      </c>
      <c r="E60">
        <v>20</v>
      </c>
      <c r="F60" s="10">
        <v>0.1</v>
      </c>
      <c r="G60" s="8">
        <v>5</v>
      </c>
      <c r="I60" s="8">
        <v>10</v>
      </c>
      <c r="J60" s="9">
        <v>0.35</v>
      </c>
      <c r="K60" s="27" t="s">
        <v>91</v>
      </c>
    </row>
    <row r="61" spans="2:13" x14ac:dyDescent="0.25">
      <c r="B61" s="26" t="s">
        <v>98</v>
      </c>
      <c r="C61" t="s">
        <v>16</v>
      </c>
      <c r="D61">
        <v>1500</v>
      </c>
      <c r="E61">
        <v>20</v>
      </c>
      <c r="F61" s="10">
        <v>0.1</v>
      </c>
      <c r="G61" s="8">
        <v>5</v>
      </c>
      <c r="I61" s="8">
        <v>10</v>
      </c>
      <c r="J61" s="9">
        <v>0.3</v>
      </c>
      <c r="K61" s="27"/>
    </row>
    <row r="62" spans="2:13" x14ac:dyDescent="0.25">
      <c r="B62" t="s">
        <v>40</v>
      </c>
      <c r="C62" t="s">
        <v>21</v>
      </c>
      <c r="D62">
        <v>4000</v>
      </c>
      <c r="E62">
        <v>20</v>
      </c>
      <c r="F62" s="10">
        <v>0.1</v>
      </c>
      <c r="G62" s="8">
        <v>20</v>
      </c>
      <c r="I62">
        <v>20</v>
      </c>
      <c r="J62" s="9">
        <v>0.8</v>
      </c>
      <c r="K62" s="27" t="s">
        <v>96</v>
      </c>
    </row>
    <row r="63" spans="2:13" x14ac:dyDescent="0.25">
      <c r="B63" t="s">
        <v>41</v>
      </c>
      <c r="C63" t="s">
        <v>38</v>
      </c>
      <c r="D63">
        <v>3000</v>
      </c>
      <c r="E63">
        <v>40</v>
      </c>
      <c r="F63" s="10">
        <v>0.1</v>
      </c>
      <c r="G63" s="8">
        <v>20</v>
      </c>
      <c r="I63">
        <v>0</v>
      </c>
      <c r="J63" s="9">
        <v>0.6</v>
      </c>
      <c r="K63" s="27" t="s">
        <v>91</v>
      </c>
    </row>
    <row r="64" spans="2:13" x14ac:dyDescent="0.25">
      <c r="J64" s="9"/>
    </row>
    <row r="65" spans="1:13" x14ac:dyDescent="0.25">
      <c r="B65" t="s">
        <v>20</v>
      </c>
      <c r="C65" t="s">
        <v>21</v>
      </c>
      <c r="D65">
        <v>700</v>
      </c>
      <c r="E65">
        <v>20</v>
      </c>
      <c r="F65" s="10">
        <v>0.1</v>
      </c>
      <c r="G65" s="8">
        <f t="shared" ref="G65:G70" si="6">+G47</f>
        <v>10</v>
      </c>
      <c r="H65" s="10">
        <v>0.3</v>
      </c>
      <c r="I65">
        <v>12</v>
      </c>
      <c r="J65" s="9">
        <v>0.8</v>
      </c>
      <c r="L65">
        <f t="shared" ref="L65:L70" si="7">$K$3/(H65*1000)</f>
        <v>11.373333333333333</v>
      </c>
      <c r="M65">
        <f>L65*$O$9</f>
        <v>147.85333333333332</v>
      </c>
    </row>
    <row r="66" spans="1:13" x14ac:dyDescent="0.25">
      <c r="B66" t="s">
        <v>20</v>
      </c>
      <c r="C66" t="s">
        <v>16</v>
      </c>
      <c r="D66">
        <v>700</v>
      </c>
      <c r="E66">
        <v>20</v>
      </c>
      <c r="F66" s="10">
        <v>0.1</v>
      </c>
      <c r="G66" s="8">
        <f t="shared" si="6"/>
        <v>5</v>
      </c>
      <c r="H66" s="10">
        <v>0.3</v>
      </c>
      <c r="I66">
        <v>12</v>
      </c>
      <c r="J66" s="9">
        <v>0.8</v>
      </c>
      <c r="L66">
        <f t="shared" si="7"/>
        <v>11.373333333333333</v>
      </c>
      <c r="M66">
        <f t="shared" ref="M66:M70" si="8">L66*$O$9</f>
        <v>147.85333333333332</v>
      </c>
    </row>
    <row r="67" spans="1:13" x14ac:dyDescent="0.25">
      <c r="B67" t="s">
        <v>20</v>
      </c>
      <c r="C67" t="s">
        <v>17</v>
      </c>
      <c r="D67">
        <v>700</v>
      </c>
      <c r="E67">
        <v>20</v>
      </c>
      <c r="F67" s="10">
        <v>0.1</v>
      </c>
      <c r="G67" s="8">
        <f t="shared" si="6"/>
        <v>0.3</v>
      </c>
      <c r="H67" s="10">
        <v>0.3</v>
      </c>
      <c r="I67">
        <v>12</v>
      </c>
      <c r="J67" s="9">
        <v>0.8</v>
      </c>
      <c r="L67">
        <f t="shared" si="7"/>
        <v>11.373333333333333</v>
      </c>
      <c r="M67">
        <f t="shared" si="8"/>
        <v>147.85333333333332</v>
      </c>
    </row>
    <row r="68" spans="1:13" x14ac:dyDescent="0.25">
      <c r="B68" t="s">
        <v>20</v>
      </c>
      <c r="C68" t="s">
        <v>26</v>
      </c>
      <c r="D68">
        <v>700</v>
      </c>
      <c r="E68">
        <v>20</v>
      </c>
      <c r="F68" s="10">
        <v>0.1</v>
      </c>
      <c r="G68" s="8">
        <f t="shared" si="6"/>
        <v>0.3</v>
      </c>
      <c r="H68" s="10">
        <v>0.3</v>
      </c>
      <c r="I68">
        <v>12</v>
      </c>
      <c r="J68" s="9">
        <v>0.8</v>
      </c>
      <c r="L68">
        <f t="shared" si="7"/>
        <v>11.373333333333333</v>
      </c>
      <c r="M68">
        <f t="shared" si="8"/>
        <v>147.85333333333332</v>
      </c>
    </row>
    <row r="69" spans="1:13" x14ac:dyDescent="0.25">
      <c r="B69" t="s">
        <v>20</v>
      </c>
      <c r="C69" t="s">
        <v>18</v>
      </c>
      <c r="D69">
        <v>700</v>
      </c>
      <c r="E69">
        <v>20</v>
      </c>
      <c r="F69" s="10">
        <v>0.1</v>
      </c>
      <c r="G69" s="8">
        <f t="shared" si="6"/>
        <v>3</v>
      </c>
      <c r="H69" s="10">
        <v>0.3</v>
      </c>
      <c r="I69">
        <v>12</v>
      </c>
      <c r="J69" s="9">
        <v>0.8</v>
      </c>
      <c r="L69">
        <f t="shared" si="7"/>
        <v>11.373333333333333</v>
      </c>
      <c r="M69">
        <f t="shared" si="8"/>
        <v>147.85333333333332</v>
      </c>
    </row>
    <row r="70" spans="1:13" x14ac:dyDescent="0.25">
      <c r="B70" t="s">
        <v>20</v>
      </c>
      <c r="C70" t="s">
        <v>28</v>
      </c>
      <c r="D70">
        <v>700</v>
      </c>
      <c r="E70">
        <v>20</v>
      </c>
      <c r="F70" s="10">
        <v>0.1</v>
      </c>
      <c r="G70" s="8">
        <f t="shared" si="6"/>
        <v>5</v>
      </c>
      <c r="H70" s="10">
        <v>0.3</v>
      </c>
      <c r="I70">
        <v>12</v>
      </c>
      <c r="J70" s="9">
        <v>0.8</v>
      </c>
      <c r="L70">
        <f t="shared" si="7"/>
        <v>11.373333333333333</v>
      </c>
      <c r="M70">
        <f t="shared" si="8"/>
        <v>147.85333333333332</v>
      </c>
    </row>
    <row r="71" spans="1:13" x14ac:dyDescent="0.25">
      <c r="E71" s="8" t="s">
        <v>37</v>
      </c>
    </row>
    <row r="72" spans="1:13" x14ac:dyDescent="0.25">
      <c r="D72" t="s">
        <v>37</v>
      </c>
    </row>
    <row r="73" spans="1:13" x14ac:dyDescent="0.25">
      <c r="B73" s="26" t="s">
        <v>102</v>
      </c>
    </row>
    <row r="75" spans="1:13" x14ac:dyDescent="0.25">
      <c r="A75" s="10" t="s">
        <v>37</v>
      </c>
    </row>
    <row r="65540" spans="11:11" x14ac:dyDescent="0.25">
      <c r="K65540" s="12" t="s">
        <v>37</v>
      </c>
    </row>
  </sheetData>
  <phoneticPr fontId="3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J57"/>
  <sheetViews>
    <sheetView zoomScale="115" zoomScaleNormal="115" workbookViewId="0">
      <selection activeCell="J8" sqref="J8"/>
    </sheetView>
  </sheetViews>
  <sheetFormatPr baseColWidth="10" defaultRowHeight="13.2" x14ac:dyDescent="0.25"/>
  <cols>
    <col min="2" max="2" width="16.88671875" style="13" customWidth="1"/>
    <col min="8" max="9" width="12.5546875" bestFit="1" customWidth="1"/>
    <col min="10" max="10" width="11.5546875" bestFit="1" customWidth="1"/>
  </cols>
  <sheetData>
    <row r="2" spans="2:10" x14ac:dyDescent="0.25">
      <c r="B2" s="16" t="s">
        <v>60</v>
      </c>
    </row>
    <row r="4" spans="2:10" x14ac:dyDescent="0.25">
      <c r="B4" s="13" t="s">
        <v>59</v>
      </c>
      <c r="C4" s="3" t="s">
        <v>50</v>
      </c>
      <c r="D4" s="3" t="s">
        <v>51</v>
      </c>
      <c r="E4" s="3" t="s">
        <v>69</v>
      </c>
      <c r="F4" s="3" t="s">
        <v>61</v>
      </c>
    </row>
    <row r="5" spans="2:10" x14ac:dyDescent="0.25">
      <c r="B5" s="14"/>
      <c r="C5" s="6" t="s">
        <v>52</v>
      </c>
      <c r="D5" s="6" t="s">
        <v>52</v>
      </c>
      <c r="E5" s="6" t="s">
        <v>52</v>
      </c>
      <c r="F5" s="6" t="s">
        <v>52</v>
      </c>
    </row>
    <row r="7" spans="2:10" x14ac:dyDescent="0.25">
      <c r="B7" s="13" t="s">
        <v>53</v>
      </c>
      <c r="C7" s="15">
        <v>44.607999999999997</v>
      </c>
      <c r="D7" s="15">
        <v>22.8</v>
      </c>
      <c r="E7" s="15">
        <v>16.5</v>
      </c>
      <c r="F7" s="15">
        <v>2385.294117647059</v>
      </c>
      <c r="I7" s="13"/>
      <c r="J7" s="15"/>
    </row>
    <row r="8" spans="2:10" x14ac:dyDescent="0.25">
      <c r="B8" s="13" t="s">
        <v>54</v>
      </c>
      <c r="C8" s="15">
        <v>8.1999999999999993</v>
      </c>
      <c r="D8" s="15">
        <v>18.600000000000001</v>
      </c>
      <c r="E8" s="15">
        <v>3.6</v>
      </c>
      <c r="F8" s="15">
        <v>2164.705882352941</v>
      </c>
      <c r="H8" t="s">
        <v>145</v>
      </c>
      <c r="I8" s="13"/>
      <c r="J8" s="15"/>
    </row>
    <row r="9" spans="2:10" x14ac:dyDescent="0.25">
      <c r="B9" s="13" t="s">
        <v>55</v>
      </c>
      <c r="C9" s="15">
        <v>0.28369156485987873</v>
      </c>
      <c r="D9" s="15">
        <v>23.078308801351135</v>
      </c>
      <c r="E9" s="15">
        <v>1.4184578242993937</v>
      </c>
      <c r="F9" s="15">
        <v>3163.160948187648</v>
      </c>
      <c r="I9" s="13"/>
      <c r="J9" s="15"/>
    </row>
    <row r="10" spans="2:10" x14ac:dyDescent="0.25">
      <c r="B10" s="13" t="s">
        <v>56</v>
      </c>
      <c r="C10" s="15">
        <v>0.28369156485987873</v>
      </c>
      <c r="D10" s="15">
        <v>23.078308801351135</v>
      </c>
      <c r="E10" s="15">
        <v>1.4184578242993937</v>
      </c>
      <c r="F10" s="15">
        <v>3163.160948187648</v>
      </c>
      <c r="I10" s="13"/>
      <c r="J10" s="15"/>
    </row>
    <row r="11" spans="2:10" x14ac:dyDescent="0.25">
      <c r="B11" s="13" t="s">
        <v>57</v>
      </c>
      <c r="C11" s="25">
        <v>0.18087999999999999</v>
      </c>
      <c r="D11" s="25">
        <v>1.4280000000000001E-2</v>
      </c>
      <c r="E11" s="15">
        <v>5.593</v>
      </c>
      <c r="F11" s="15">
        <v>2856</v>
      </c>
      <c r="I11" s="13"/>
      <c r="J11" s="15"/>
    </row>
    <row r="12" spans="2:10" x14ac:dyDescent="0.25">
      <c r="B12" s="13" t="s">
        <v>58</v>
      </c>
      <c r="C12" s="25">
        <v>0.18087999999999999</v>
      </c>
      <c r="D12" s="25">
        <v>1.4280000000000001E-2</v>
      </c>
      <c r="E12" s="15">
        <v>5.593</v>
      </c>
      <c r="F12" s="15">
        <v>2856</v>
      </c>
      <c r="I12" s="13"/>
      <c r="J12" s="15"/>
    </row>
    <row r="13" spans="2:10" x14ac:dyDescent="0.25">
      <c r="C13" s="3"/>
      <c r="D13" s="3"/>
      <c r="E13" s="15"/>
      <c r="F13" s="15"/>
    </row>
    <row r="14" spans="2:10" x14ac:dyDescent="0.25">
      <c r="C14" s="3"/>
      <c r="D14" s="3"/>
      <c r="E14" s="3"/>
    </row>
    <row r="15" spans="2:10" x14ac:dyDescent="0.25">
      <c r="B15" s="16" t="s">
        <v>70</v>
      </c>
    </row>
    <row r="16" spans="2:10" x14ac:dyDescent="0.25">
      <c r="C16" s="18"/>
      <c r="D16" s="18"/>
      <c r="E16" s="18"/>
      <c r="F16" s="18"/>
    </row>
    <row r="17" spans="2:6" x14ac:dyDescent="0.25">
      <c r="B17" s="14"/>
      <c r="C17" s="21" t="s">
        <v>72</v>
      </c>
      <c r="D17" s="21" t="s">
        <v>74</v>
      </c>
      <c r="E17" s="6" t="s">
        <v>62</v>
      </c>
    </row>
    <row r="18" spans="2:6" x14ac:dyDescent="0.25">
      <c r="B18" s="13" t="s">
        <v>71</v>
      </c>
      <c r="C18" s="19">
        <f>9.12*1000000</f>
        <v>9120000</v>
      </c>
      <c r="D18" s="19"/>
    </row>
    <row r="19" spans="2:6" x14ac:dyDescent="0.25">
      <c r="B19" s="13" t="s">
        <v>73</v>
      </c>
      <c r="C19" s="3"/>
      <c r="D19" s="19">
        <v>6500</v>
      </c>
    </row>
    <row r="20" spans="2:6" x14ac:dyDescent="0.25">
      <c r="B20" s="13" t="s">
        <v>43</v>
      </c>
      <c r="C20" s="19">
        <v>9341</v>
      </c>
      <c r="D20" s="19"/>
    </row>
    <row r="21" spans="2:6" x14ac:dyDescent="0.25">
      <c r="C21" s="19"/>
      <c r="D21" s="19"/>
    </row>
    <row r="22" spans="2:6" x14ac:dyDescent="0.25">
      <c r="C22" s="18"/>
      <c r="D22" s="18"/>
      <c r="E22" s="18"/>
      <c r="F22" s="18"/>
    </row>
    <row r="23" spans="2:6" x14ac:dyDescent="0.25">
      <c r="B23" s="16" t="s">
        <v>80</v>
      </c>
      <c r="F23" s="18"/>
    </row>
    <row r="24" spans="2:6" x14ac:dyDescent="0.25">
      <c r="C24" s="18"/>
      <c r="D24" s="18"/>
      <c r="E24" s="18"/>
      <c r="F24" s="18"/>
    </row>
    <row r="25" spans="2:6" x14ac:dyDescent="0.25">
      <c r="B25" s="14"/>
      <c r="C25" s="21" t="s">
        <v>77</v>
      </c>
      <c r="D25" s="18"/>
      <c r="E25" s="18"/>
      <c r="F25" s="18"/>
    </row>
    <row r="26" spans="2:6" x14ac:dyDescent="0.25">
      <c r="B26" s="13" t="s">
        <v>71</v>
      </c>
      <c r="C26" s="18">
        <v>845</v>
      </c>
      <c r="D26" s="18"/>
      <c r="E26" s="18"/>
      <c r="F26" s="18"/>
    </row>
    <row r="27" spans="2:6" x14ac:dyDescent="0.25">
      <c r="B27" s="13" t="s">
        <v>43</v>
      </c>
      <c r="C27" s="20">
        <v>0.67300000000000004</v>
      </c>
      <c r="D27" s="18"/>
      <c r="E27" s="18"/>
    </row>
    <row r="30" spans="2:6" x14ac:dyDescent="0.25">
      <c r="B30" s="16" t="s">
        <v>81</v>
      </c>
    </row>
    <row r="32" spans="2:6" x14ac:dyDescent="0.25">
      <c r="B32" t="s">
        <v>75</v>
      </c>
      <c r="C32" t="s">
        <v>76</v>
      </c>
      <c r="D32">
        <v>0.25183</v>
      </c>
      <c r="E32" t="s">
        <v>83</v>
      </c>
    </row>
    <row r="33" spans="1:5" x14ac:dyDescent="0.25">
      <c r="B33" t="s">
        <v>75</v>
      </c>
      <c r="C33" t="s">
        <v>76</v>
      </c>
      <c r="D33">
        <f>2.9283*10^-4</f>
        <v>2.9283E-4</v>
      </c>
      <c r="E33" t="s">
        <v>82</v>
      </c>
    </row>
    <row r="34" spans="1:5" x14ac:dyDescent="0.25">
      <c r="B34" t="s">
        <v>84</v>
      </c>
      <c r="C34" t="s">
        <v>76</v>
      </c>
      <c r="D34">
        <f>+D33/0.25183</f>
        <v>1.1628082436564349E-3</v>
      </c>
      <c r="E34" t="s">
        <v>82</v>
      </c>
    </row>
    <row r="35" spans="1:5" x14ac:dyDescent="0.25">
      <c r="B35" t="s">
        <v>85</v>
      </c>
      <c r="C35" t="s">
        <v>76</v>
      </c>
      <c r="D35" s="7">
        <f>1/D34</f>
        <v>859.98702318751498</v>
      </c>
      <c r="E35" t="s">
        <v>83</v>
      </c>
    </row>
    <row r="36" spans="1:5" x14ac:dyDescent="0.25">
      <c r="B36" t="s">
        <v>79</v>
      </c>
      <c r="C36" t="s">
        <v>76</v>
      </c>
      <c r="D36">
        <v>1000</v>
      </c>
      <c r="E36" t="s">
        <v>78</v>
      </c>
    </row>
    <row r="37" spans="1:5" x14ac:dyDescent="0.25">
      <c r="B37" s="24" t="s">
        <v>89</v>
      </c>
      <c r="D37">
        <v>1000000</v>
      </c>
      <c r="E37" s="22" t="s">
        <v>88</v>
      </c>
    </row>
    <row r="45" spans="1:5" x14ac:dyDescent="0.25">
      <c r="A45" s="13"/>
    </row>
    <row r="46" spans="1:5" x14ac:dyDescent="0.25">
      <c r="A46" s="13"/>
    </row>
    <row r="47" spans="1:5" x14ac:dyDescent="0.25">
      <c r="A47" s="13"/>
    </row>
    <row r="48" spans="1:5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</sheetData>
  <phoneticPr fontId="3" type="noConversion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2:E26"/>
  <sheetViews>
    <sheetView zoomScale="115" zoomScaleNormal="115" workbookViewId="0">
      <selection activeCell="C26" sqref="C26"/>
    </sheetView>
  </sheetViews>
  <sheetFormatPr baseColWidth="10" defaultRowHeight="13.2" x14ac:dyDescent="0.25"/>
  <sheetData>
    <row r="2" spans="2:5" x14ac:dyDescent="0.25">
      <c r="B2" s="1" t="s">
        <v>47</v>
      </c>
      <c r="D2" s="1">
        <v>2016</v>
      </c>
      <c r="E2" s="1">
        <v>2016</v>
      </c>
    </row>
    <row r="3" spans="2:5" x14ac:dyDescent="0.25">
      <c r="B3" s="4"/>
      <c r="C3" s="6" t="s">
        <v>48</v>
      </c>
      <c r="D3" s="6" t="s">
        <v>8</v>
      </c>
      <c r="E3" s="6" t="s">
        <v>49</v>
      </c>
    </row>
    <row r="4" spans="2:5" x14ac:dyDescent="0.25">
      <c r="B4" t="s">
        <v>44</v>
      </c>
      <c r="C4">
        <v>1200</v>
      </c>
      <c r="D4" s="7">
        <v>7756</v>
      </c>
      <c r="E4" s="7">
        <f>+C4*D4/1000</f>
        <v>9307.2000000000007</v>
      </c>
    </row>
    <row r="5" spans="2:5" x14ac:dyDescent="0.25">
      <c r="B5" t="s">
        <v>45</v>
      </c>
      <c r="C5">
        <v>4152</v>
      </c>
      <c r="D5" s="7">
        <v>5966</v>
      </c>
      <c r="E5" s="7">
        <f>+C5*D5/1000</f>
        <v>24770.831999999999</v>
      </c>
    </row>
    <row r="6" spans="2:5" x14ac:dyDescent="0.25">
      <c r="B6" t="s">
        <v>46</v>
      </c>
      <c r="C6">
        <v>3408</v>
      </c>
      <c r="D6" s="7">
        <v>4773</v>
      </c>
      <c r="E6" s="7">
        <f>+C6*D6/1000</f>
        <v>16266.384</v>
      </c>
    </row>
    <row r="7" spans="2:5" x14ac:dyDescent="0.25">
      <c r="E7" s="7"/>
    </row>
    <row r="8" spans="2:5" x14ac:dyDescent="0.25">
      <c r="C8">
        <f>+SUM(C4:C6)</f>
        <v>8760</v>
      </c>
      <c r="E8" s="7">
        <f>+SUM(E4:E6)</f>
        <v>50344.415999999997</v>
      </c>
    </row>
    <row r="12" spans="2:5" x14ac:dyDescent="0.25">
      <c r="B12" s="1" t="s">
        <v>86</v>
      </c>
    </row>
    <row r="13" spans="2:5" x14ac:dyDescent="0.25">
      <c r="B13" s="22">
        <v>2017</v>
      </c>
      <c r="C13">
        <v>0.02</v>
      </c>
    </row>
    <row r="14" spans="2:5" x14ac:dyDescent="0.25">
      <c r="B14" s="22">
        <v>2018</v>
      </c>
      <c r="C14">
        <f>+C13</f>
        <v>0.02</v>
      </c>
    </row>
    <row r="15" spans="2:5" x14ac:dyDescent="0.25">
      <c r="B15" s="22">
        <v>2019</v>
      </c>
      <c r="C15">
        <f t="shared" ref="C15:C25" si="0">+C14</f>
        <v>0.02</v>
      </c>
    </row>
    <row r="16" spans="2:5" x14ac:dyDescent="0.25">
      <c r="B16" s="22">
        <v>2020</v>
      </c>
      <c r="C16">
        <f t="shared" si="0"/>
        <v>0.02</v>
      </c>
    </row>
    <row r="17" spans="2:3" x14ac:dyDescent="0.25">
      <c r="B17" s="22">
        <v>2021</v>
      </c>
      <c r="C17">
        <f t="shared" si="0"/>
        <v>0.02</v>
      </c>
    </row>
    <row r="18" spans="2:3" x14ac:dyDescent="0.25">
      <c r="B18" s="22">
        <v>2022</v>
      </c>
      <c r="C18">
        <f t="shared" si="0"/>
        <v>0.02</v>
      </c>
    </row>
    <row r="19" spans="2:3" x14ac:dyDescent="0.25">
      <c r="B19" s="22">
        <v>2023</v>
      </c>
      <c r="C19">
        <f t="shared" si="0"/>
        <v>0.02</v>
      </c>
    </row>
    <row r="20" spans="2:3" x14ac:dyDescent="0.25">
      <c r="B20" s="22">
        <v>2024</v>
      </c>
      <c r="C20">
        <f t="shared" si="0"/>
        <v>0.02</v>
      </c>
    </row>
    <row r="21" spans="2:3" x14ac:dyDescent="0.25">
      <c r="B21" s="22">
        <v>2025</v>
      </c>
      <c r="C21">
        <f t="shared" si="0"/>
        <v>0.02</v>
      </c>
    </row>
    <row r="22" spans="2:3" x14ac:dyDescent="0.25">
      <c r="B22" s="22">
        <v>2026</v>
      </c>
      <c r="C22">
        <f t="shared" si="0"/>
        <v>0.02</v>
      </c>
    </row>
    <row r="23" spans="2:3" x14ac:dyDescent="0.25">
      <c r="B23" s="22">
        <v>2027</v>
      </c>
      <c r="C23">
        <f t="shared" si="0"/>
        <v>0.02</v>
      </c>
    </row>
    <row r="24" spans="2:3" x14ac:dyDescent="0.25">
      <c r="B24" s="22">
        <v>2028</v>
      </c>
      <c r="C24">
        <f t="shared" si="0"/>
        <v>0.02</v>
      </c>
    </row>
    <row r="25" spans="2:3" x14ac:dyDescent="0.25">
      <c r="B25" s="22">
        <v>2029</v>
      </c>
      <c r="C25">
        <f t="shared" si="0"/>
        <v>0.02</v>
      </c>
    </row>
    <row r="26" spans="2:3" x14ac:dyDescent="0.25">
      <c r="B26" s="22">
        <v>2030</v>
      </c>
    </row>
  </sheetData>
  <phoneticPr fontId="3" type="noConversion"/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4:C11"/>
  <sheetViews>
    <sheetView zoomScale="115" zoomScaleNormal="115" workbookViewId="0">
      <selection activeCell="D12" sqref="D12"/>
    </sheetView>
  </sheetViews>
  <sheetFormatPr baseColWidth="10" defaultRowHeight="13.2" x14ac:dyDescent="0.25"/>
  <sheetData>
    <row r="4" spans="2:3" x14ac:dyDescent="0.25">
      <c r="B4" s="1" t="s">
        <v>42</v>
      </c>
    </row>
    <row r="6" spans="2:3" x14ac:dyDescent="0.25">
      <c r="C6" s="27" t="s">
        <v>137</v>
      </c>
    </row>
    <row r="7" spans="2:3" x14ac:dyDescent="0.25">
      <c r="B7" t="s">
        <v>15</v>
      </c>
      <c r="C7" s="8">
        <v>2.5</v>
      </c>
    </row>
    <row r="8" spans="2:3" x14ac:dyDescent="0.25">
      <c r="B8" s="26" t="s">
        <v>136</v>
      </c>
      <c r="C8" s="8">
        <v>13</v>
      </c>
    </row>
    <row r="9" spans="2:3" x14ac:dyDescent="0.25">
      <c r="B9" t="s">
        <v>43</v>
      </c>
      <c r="C9" s="8">
        <v>8</v>
      </c>
    </row>
    <row r="11" spans="2:3" x14ac:dyDescent="0.25">
      <c r="B11" s="26" t="s">
        <v>102</v>
      </c>
    </row>
  </sheetData>
  <phoneticPr fontId="3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90"/>
  <sheetViews>
    <sheetView zoomScale="115" zoomScaleNormal="115" workbookViewId="0">
      <selection activeCell="H12" sqref="H12"/>
    </sheetView>
  </sheetViews>
  <sheetFormatPr baseColWidth="10" defaultRowHeight="13.2" x14ac:dyDescent="0.25"/>
  <sheetData>
    <row r="2" spans="2:11" x14ac:dyDescent="0.25">
      <c r="B2" s="16" t="s">
        <v>105</v>
      </c>
    </row>
    <row r="3" spans="2:11" x14ac:dyDescent="0.25">
      <c r="B3" s="16" t="s">
        <v>106</v>
      </c>
    </row>
    <row r="4" spans="2:11" ht="15.6" x14ac:dyDescent="0.35">
      <c r="B4" s="13"/>
      <c r="C4" s="3" t="s">
        <v>50</v>
      </c>
      <c r="D4" s="3" t="s">
        <v>51</v>
      </c>
      <c r="E4" s="3" t="s">
        <v>69</v>
      </c>
      <c r="F4" s="27" t="s">
        <v>135</v>
      </c>
    </row>
    <row r="5" spans="2:11" x14ac:dyDescent="0.25">
      <c r="B5" s="14"/>
      <c r="C5" s="30" t="s">
        <v>107</v>
      </c>
      <c r="D5" s="30" t="s">
        <v>107</v>
      </c>
      <c r="E5" s="30" t="s">
        <v>107</v>
      </c>
      <c r="F5" s="30" t="s">
        <v>107</v>
      </c>
    </row>
    <row r="6" spans="2:11" x14ac:dyDescent="0.25">
      <c r="B6" t="s">
        <v>21</v>
      </c>
      <c r="C6" s="34">
        <v>526.84727859553038</v>
      </c>
      <c r="D6" s="34">
        <v>210.73891143821214</v>
      </c>
      <c r="E6" s="34">
        <v>105.36945571910607</v>
      </c>
      <c r="F6" s="34">
        <v>50</v>
      </c>
      <c r="I6" s="34"/>
      <c r="J6" s="34"/>
      <c r="K6" s="34"/>
    </row>
    <row r="7" spans="2:11" x14ac:dyDescent="0.25">
      <c r="B7" t="s">
        <v>22</v>
      </c>
      <c r="C7" s="34">
        <v>526.84727859553038</v>
      </c>
      <c r="D7" s="34">
        <v>210.73891143821214</v>
      </c>
      <c r="E7" s="34">
        <v>105.36945571910607</v>
      </c>
      <c r="F7" s="34">
        <v>50</v>
      </c>
      <c r="I7" s="34"/>
      <c r="J7" s="34"/>
      <c r="K7" s="34"/>
    </row>
    <row r="8" spans="2:11" x14ac:dyDescent="0.25">
      <c r="B8" t="s">
        <v>16</v>
      </c>
      <c r="C8" s="34">
        <v>526.84727859553038</v>
      </c>
      <c r="D8" s="34">
        <v>210.73891143821214</v>
      </c>
      <c r="E8" s="34">
        <v>105.36945571910607</v>
      </c>
      <c r="F8" s="34">
        <v>50</v>
      </c>
      <c r="I8" s="34"/>
      <c r="J8" s="34"/>
      <c r="K8" s="34"/>
    </row>
    <row r="9" spans="2:11" x14ac:dyDescent="0.25">
      <c r="B9" t="s">
        <v>24</v>
      </c>
      <c r="C9" s="34">
        <v>526.84727859553038</v>
      </c>
      <c r="D9" s="34">
        <v>210.73891143821214</v>
      </c>
      <c r="E9" s="34">
        <v>105.36945571910607</v>
      </c>
      <c r="F9" s="34">
        <v>50</v>
      </c>
      <c r="I9" s="34"/>
      <c r="J9" s="34"/>
      <c r="K9" s="34"/>
    </row>
    <row r="10" spans="2:11" x14ac:dyDescent="0.25">
      <c r="B10" t="s">
        <v>23</v>
      </c>
      <c r="C10" s="7">
        <v>3161.0836715731821</v>
      </c>
      <c r="D10" s="34">
        <v>1580.541835786591</v>
      </c>
      <c r="E10" s="34">
        <v>2107.3891143821215</v>
      </c>
      <c r="F10" s="34">
        <v>50</v>
      </c>
      <c r="I10" s="7"/>
      <c r="J10" s="34"/>
      <c r="K10" s="34"/>
    </row>
    <row r="11" spans="2:11" x14ac:dyDescent="0.25">
      <c r="B11" t="s">
        <v>17</v>
      </c>
      <c r="C11" s="7">
        <v>3161.0836715731821</v>
      </c>
      <c r="D11" s="34">
        <v>1580.541835786591</v>
      </c>
      <c r="E11" s="34">
        <v>2107.3891143821215</v>
      </c>
      <c r="F11" s="34">
        <v>50</v>
      </c>
      <c r="I11" s="7"/>
      <c r="J11" s="34"/>
      <c r="K11" s="34"/>
    </row>
    <row r="12" spans="2:11" x14ac:dyDescent="0.25">
      <c r="B12" t="s">
        <v>25</v>
      </c>
      <c r="C12" s="7">
        <v>3161.0836715731821</v>
      </c>
      <c r="D12" s="34">
        <v>1580.541835786591</v>
      </c>
      <c r="E12" s="34">
        <v>2107.3891143821215</v>
      </c>
      <c r="F12" s="34">
        <v>50</v>
      </c>
      <c r="I12" s="7"/>
      <c r="J12" s="34"/>
      <c r="K12" s="34"/>
    </row>
    <row r="13" spans="2:11" x14ac:dyDescent="0.25">
      <c r="B13" t="s">
        <v>26</v>
      </c>
      <c r="C13" s="7">
        <v>3161.0836715731821</v>
      </c>
      <c r="D13" s="34">
        <v>1580.541835786591</v>
      </c>
      <c r="E13" s="34">
        <v>2107.3891143821215</v>
      </c>
      <c r="F13" s="34">
        <v>50</v>
      </c>
      <c r="I13" s="7"/>
      <c r="J13" s="34"/>
      <c r="K13" s="34"/>
    </row>
    <row r="14" spans="2:11" x14ac:dyDescent="0.25">
      <c r="B14" t="s">
        <v>13</v>
      </c>
      <c r="C14" s="34">
        <v>526.84727859553038</v>
      </c>
      <c r="D14" s="34">
        <v>210.73891143821214</v>
      </c>
      <c r="E14" s="34">
        <v>105.36945571910607</v>
      </c>
      <c r="F14" s="34">
        <v>50</v>
      </c>
      <c r="I14" s="34"/>
      <c r="J14" s="34"/>
      <c r="K14" s="34"/>
    </row>
    <row r="15" spans="2:11" x14ac:dyDescent="0.25">
      <c r="B15" t="s">
        <v>18</v>
      </c>
      <c r="C15" s="7">
        <v>3161.0836715731821</v>
      </c>
      <c r="D15" s="34">
        <v>1580.541835786591</v>
      </c>
      <c r="E15" s="34">
        <v>2107.3891143821215</v>
      </c>
      <c r="F15" s="34">
        <v>50</v>
      </c>
      <c r="I15" s="7"/>
      <c r="J15" s="34"/>
      <c r="K15" s="34"/>
    </row>
    <row r="16" spans="2:11" x14ac:dyDescent="0.25">
      <c r="B16" t="s">
        <v>14</v>
      </c>
      <c r="C16" s="34">
        <v>526.84727859553038</v>
      </c>
      <c r="D16" s="34">
        <v>210.73891143821214</v>
      </c>
      <c r="E16" s="34">
        <v>105.36945571910607</v>
      </c>
      <c r="F16" s="34">
        <v>50</v>
      </c>
      <c r="I16" s="34"/>
      <c r="J16" s="34"/>
      <c r="K16" s="34"/>
    </row>
    <row r="17" spans="2:11" x14ac:dyDescent="0.25">
      <c r="B17" t="s">
        <v>27</v>
      </c>
      <c r="C17" s="34">
        <v>526.84727859553038</v>
      </c>
      <c r="D17" s="34">
        <v>210.73891143821214</v>
      </c>
      <c r="E17" s="34">
        <v>105.36945571910607</v>
      </c>
      <c r="F17" s="34">
        <v>50</v>
      </c>
      <c r="I17" s="34"/>
      <c r="J17" s="34"/>
      <c r="K17" s="34"/>
    </row>
    <row r="18" spans="2:11" x14ac:dyDescent="0.25">
      <c r="B18" t="s">
        <v>28</v>
      </c>
      <c r="C18" s="34">
        <v>526.84727859553038</v>
      </c>
      <c r="D18" s="34">
        <v>210.73891143821214</v>
      </c>
      <c r="E18" s="34">
        <v>105.36945571910607</v>
      </c>
      <c r="F18" s="34">
        <v>50</v>
      </c>
      <c r="I18" s="34"/>
      <c r="J18" s="34"/>
      <c r="K18" s="34"/>
    </row>
    <row r="19" spans="2:11" x14ac:dyDescent="0.25">
      <c r="B19" s="13"/>
    </row>
    <row r="20" spans="2:11" x14ac:dyDescent="0.25">
      <c r="B20" s="13"/>
    </row>
    <row r="21" spans="2:11" x14ac:dyDescent="0.25">
      <c r="B21" s="31" t="s">
        <v>108</v>
      </c>
    </row>
    <row r="22" spans="2:11" x14ac:dyDescent="0.25">
      <c r="B22" s="31" t="s">
        <v>109</v>
      </c>
    </row>
    <row r="23" spans="2:11" x14ac:dyDescent="0.25">
      <c r="B23" s="13"/>
    </row>
    <row r="24" spans="2:11" x14ac:dyDescent="0.25">
      <c r="B24" s="13"/>
    </row>
    <row r="25" spans="2:11" x14ac:dyDescent="0.25">
      <c r="B25" s="26" t="s">
        <v>102</v>
      </c>
    </row>
    <row r="26" spans="2:11" x14ac:dyDescent="0.25">
      <c r="B26" s="13"/>
    </row>
    <row r="27" spans="2:11" x14ac:dyDescent="0.25">
      <c r="B27" s="13"/>
    </row>
    <row r="28" spans="2:11" x14ac:dyDescent="0.25">
      <c r="B28" s="13"/>
    </row>
    <row r="29" spans="2:11" x14ac:dyDescent="0.25">
      <c r="B29" s="13"/>
    </row>
    <row r="30" spans="2:11" x14ac:dyDescent="0.25">
      <c r="B30" s="13"/>
    </row>
    <row r="31" spans="2:11" x14ac:dyDescent="0.25">
      <c r="B31" s="13"/>
    </row>
    <row r="32" spans="2:11" x14ac:dyDescent="0.25">
      <c r="B32" s="13"/>
    </row>
    <row r="33" spans="2:2" x14ac:dyDescent="0.25">
      <c r="B33" s="13"/>
    </row>
    <row r="34" spans="2:2" x14ac:dyDescent="0.25">
      <c r="B34" s="13"/>
    </row>
    <row r="35" spans="2:2" x14ac:dyDescent="0.25">
      <c r="B35" s="13"/>
    </row>
    <row r="36" spans="2:2" x14ac:dyDescent="0.25">
      <c r="B36" s="13"/>
    </row>
    <row r="37" spans="2:2" x14ac:dyDescent="0.25">
      <c r="B37" s="13"/>
    </row>
    <row r="38" spans="2:2" x14ac:dyDescent="0.25">
      <c r="B38" s="13"/>
    </row>
    <row r="39" spans="2:2" x14ac:dyDescent="0.25">
      <c r="B39" s="13"/>
    </row>
    <row r="40" spans="2:2" x14ac:dyDescent="0.25">
      <c r="B40" s="13"/>
    </row>
    <row r="41" spans="2:2" x14ac:dyDescent="0.25">
      <c r="B41" s="13"/>
    </row>
    <row r="42" spans="2:2" x14ac:dyDescent="0.25">
      <c r="B42" s="13"/>
    </row>
    <row r="43" spans="2:2" x14ac:dyDescent="0.25">
      <c r="B43" s="13"/>
    </row>
    <row r="44" spans="2:2" x14ac:dyDescent="0.25">
      <c r="B44" s="13"/>
    </row>
    <row r="45" spans="2:2" x14ac:dyDescent="0.25">
      <c r="B45" s="13"/>
    </row>
    <row r="46" spans="2:2" x14ac:dyDescent="0.25">
      <c r="B46" s="13"/>
    </row>
    <row r="47" spans="2:2" x14ac:dyDescent="0.25">
      <c r="B47" s="13"/>
    </row>
    <row r="48" spans="2:2" x14ac:dyDescent="0.25">
      <c r="B48" s="13"/>
    </row>
    <row r="49" spans="2:2" x14ac:dyDescent="0.25">
      <c r="B49" s="13"/>
    </row>
    <row r="50" spans="2:2" x14ac:dyDescent="0.25">
      <c r="B50" s="13"/>
    </row>
    <row r="51" spans="2:2" x14ac:dyDescent="0.25">
      <c r="B51" s="13"/>
    </row>
    <row r="52" spans="2:2" x14ac:dyDescent="0.25">
      <c r="B52" s="13"/>
    </row>
    <row r="53" spans="2:2" x14ac:dyDescent="0.25">
      <c r="B53" s="13"/>
    </row>
    <row r="54" spans="2:2" x14ac:dyDescent="0.25">
      <c r="B54" s="13"/>
    </row>
    <row r="55" spans="2:2" x14ac:dyDescent="0.25">
      <c r="B55" s="13"/>
    </row>
    <row r="56" spans="2:2" x14ac:dyDescent="0.25">
      <c r="B56" s="13"/>
    </row>
    <row r="57" spans="2:2" x14ac:dyDescent="0.25">
      <c r="B57" s="13"/>
    </row>
    <row r="58" spans="2:2" x14ac:dyDescent="0.25">
      <c r="B58" s="13"/>
    </row>
    <row r="59" spans="2:2" x14ac:dyDescent="0.25">
      <c r="B59" s="13"/>
    </row>
    <row r="60" spans="2:2" x14ac:dyDescent="0.25">
      <c r="B60" s="13"/>
    </row>
    <row r="61" spans="2:2" x14ac:dyDescent="0.25">
      <c r="B61" s="13"/>
    </row>
    <row r="62" spans="2:2" x14ac:dyDescent="0.25">
      <c r="B62" s="13"/>
    </row>
    <row r="63" spans="2:2" x14ac:dyDescent="0.25">
      <c r="B63" s="13"/>
    </row>
    <row r="64" spans="2:2" x14ac:dyDescent="0.25">
      <c r="B64" s="13"/>
    </row>
    <row r="65" spans="2:2" x14ac:dyDescent="0.25">
      <c r="B65" s="13"/>
    </row>
    <row r="66" spans="2:2" x14ac:dyDescent="0.25">
      <c r="B66" s="13"/>
    </row>
    <row r="67" spans="2:2" x14ac:dyDescent="0.25">
      <c r="B67" s="13"/>
    </row>
    <row r="68" spans="2:2" x14ac:dyDescent="0.25">
      <c r="B68" s="13"/>
    </row>
    <row r="69" spans="2:2" x14ac:dyDescent="0.25">
      <c r="B69" s="13"/>
    </row>
    <row r="70" spans="2:2" x14ac:dyDescent="0.25">
      <c r="B70" s="13"/>
    </row>
    <row r="71" spans="2:2" x14ac:dyDescent="0.25">
      <c r="B71" s="13"/>
    </row>
    <row r="72" spans="2:2" x14ac:dyDescent="0.25">
      <c r="B72" s="13"/>
    </row>
    <row r="73" spans="2:2" x14ac:dyDescent="0.25">
      <c r="B73" s="13"/>
    </row>
    <row r="74" spans="2:2" x14ac:dyDescent="0.25">
      <c r="B74" s="13"/>
    </row>
    <row r="75" spans="2:2" x14ac:dyDescent="0.25">
      <c r="B75" s="13"/>
    </row>
    <row r="76" spans="2:2" x14ac:dyDescent="0.25">
      <c r="B76" s="13"/>
    </row>
    <row r="77" spans="2:2" x14ac:dyDescent="0.25">
      <c r="B77" s="13"/>
    </row>
    <row r="78" spans="2:2" x14ac:dyDescent="0.25">
      <c r="B78" s="13"/>
    </row>
    <row r="79" spans="2:2" x14ac:dyDescent="0.25">
      <c r="B79" s="13"/>
    </row>
    <row r="80" spans="2:2" x14ac:dyDescent="0.25">
      <c r="B80" s="13"/>
    </row>
    <row r="81" spans="2:2" x14ac:dyDescent="0.25">
      <c r="B81" s="13"/>
    </row>
    <row r="82" spans="2:2" x14ac:dyDescent="0.25">
      <c r="B82" s="13"/>
    </row>
    <row r="83" spans="2:2" x14ac:dyDescent="0.25">
      <c r="B83" s="13"/>
    </row>
    <row r="84" spans="2:2" x14ac:dyDescent="0.25">
      <c r="B84" s="13"/>
    </row>
    <row r="85" spans="2:2" x14ac:dyDescent="0.25">
      <c r="B85" s="13"/>
    </row>
    <row r="86" spans="2:2" x14ac:dyDescent="0.25">
      <c r="B86" s="13"/>
    </row>
    <row r="87" spans="2:2" x14ac:dyDescent="0.25">
      <c r="B87" s="13"/>
    </row>
    <row r="88" spans="2:2" x14ac:dyDescent="0.25">
      <c r="B88" s="13"/>
    </row>
    <row r="89" spans="2:2" x14ac:dyDescent="0.25">
      <c r="B89" s="13"/>
    </row>
    <row r="90" spans="2:2" x14ac:dyDescent="0.25">
      <c r="B90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44"/>
  <sheetViews>
    <sheetView tabSelected="1" topLeftCell="A2" zoomScale="115" zoomScaleNormal="115" workbookViewId="0">
      <selection activeCell="B26" sqref="B26"/>
    </sheetView>
  </sheetViews>
  <sheetFormatPr baseColWidth="10" defaultRowHeight="13.2" x14ac:dyDescent="0.25"/>
  <sheetData>
    <row r="2" spans="2:17" x14ac:dyDescent="0.25">
      <c r="B2" s="1" t="s">
        <v>110</v>
      </c>
    </row>
    <row r="3" spans="2:17" ht="15.6" x14ac:dyDescent="0.25">
      <c r="C3" s="3" t="s">
        <v>111</v>
      </c>
      <c r="D3" s="29" t="s">
        <v>131</v>
      </c>
      <c r="E3" s="26" t="s">
        <v>132</v>
      </c>
    </row>
    <row r="4" spans="2:17" x14ac:dyDescent="0.25">
      <c r="B4" s="4"/>
      <c r="C4" s="6" t="s">
        <v>11</v>
      </c>
      <c r="D4" s="32" t="s">
        <v>130</v>
      </c>
      <c r="E4" s="30" t="s">
        <v>10</v>
      </c>
      <c r="F4" s="3"/>
      <c r="G4" s="3"/>
      <c r="H4" s="3"/>
      <c r="I4" s="3"/>
      <c r="J4" s="3"/>
    </row>
    <row r="5" spans="2:17" x14ac:dyDescent="0.25">
      <c r="B5" t="s">
        <v>112</v>
      </c>
      <c r="C5" s="9">
        <v>0.7</v>
      </c>
      <c r="D5" s="34">
        <v>41.094087730451371</v>
      </c>
      <c r="E5" s="2">
        <v>1.5</v>
      </c>
      <c r="F5" s="3"/>
      <c r="G5" s="3"/>
      <c r="H5" s="3"/>
      <c r="I5" s="34"/>
      <c r="J5" s="34"/>
      <c r="K5" s="7"/>
      <c r="L5" s="7"/>
      <c r="M5" s="7"/>
      <c r="N5" s="7"/>
      <c r="O5" s="7"/>
      <c r="P5" s="7"/>
      <c r="Q5" s="7"/>
    </row>
    <row r="6" spans="2:17" x14ac:dyDescent="0.25">
      <c r="B6" t="s">
        <v>113</v>
      </c>
      <c r="C6" s="9">
        <v>0.9</v>
      </c>
      <c r="D6" s="34">
        <v>42.147782287642428</v>
      </c>
      <c r="E6" s="2">
        <v>2</v>
      </c>
      <c r="F6" s="3"/>
      <c r="G6" s="3"/>
      <c r="H6" s="3"/>
      <c r="I6" s="3"/>
      <c r="J6" s="3"/>
    </row>
    <row r="7" spans="2:17" x14ac:dyDescent="0.25">
      <c r="B7" t="s">
        <v>114</v>
      </c>
      <c r="C7" s="9">
        <v>0.95</v>
      </c>
      <c r="D7" s="34">
        <v>63.221673431463643</v>
      </c>
      <c r="E7" s="2">
        <v>2</v>
      </c>
      <c r="F7" s="3"/>
      <c r="G7" s="3"/>
      <c r="H7" s="3"/>
      <c r="I7" s="3"/>
      <c r="J7" s="3"/>
    </row>
    <row r="8" spans="2:17" x14ac:dyDescent="0.25">
      <c r="D8" s="7"/>
      <c r="E8" s="3"/>
      <c r="F8" s="3"/>
      <c r="G8" s="3"/>
      <c r="H8" s="3"/>
      <c r="I8" s="3"/>
    </row>
    <row r="9" spans="2:17" x14ac:dyDescent="0.25">
      <c r="B9" s="1" t="s">
        <v>115</v>
      </c>
      <c r="D9" s="7"/>
      <c r="E9" s="3"/>
      <c r="F9" s="3"/>
      <c r="G9" s="3"/>
      <c r="H9" s="3"/>
      <c r="I9" s="3"/>
    </row>
    <row r="10" spans="2:17" ht="15.6" x14ac:dyDescent="0.25">
      <c r="C10" s="3" t="s">
        <v>111</v>
      </c>
      <c r="D10" s="29" t="s">
        <v>131</v>
      </c>
      <c r="E10" s="26" t="s">
        <v>132</v>
      </c>
      <c r="G10" s="3"/>
      <c r="H10" s="3"/>
      <c r="I10" s="3"/>
    </row>
    <row r="11" spans="2:17" x14ac:dyDescent="0.25">
      <c r="B11" s="4"/>
      <c r="C11" s="6" t="s">
        <v>11</v>
      </c>
      <c r="D11" s="35" t="s">
        <v>130</v>
      </c>
      <c r="E11" s="30" t="s">
        <v>10</v>
      </c>
      <c r="F11" s="3"/>
      <c r="G11" s="3"/>
      <c r="H11" s="3"/>
      <c r="I11" s="3"/>
    </row>
    <row r="12" spans="2:17" x14ac:dyDescent="0.25">
      <c r="B12" t="s">
        <v>116</v>
      </c>
      <c r="C12" s="9">
        <v>0.9</v>
      </c>
      <c r="D12" s="34">
        <v>115.90640129101668</v>
      </c>
      <c r="E12" s="2">
        <v>1.5</v>
      </c>
      <c r="F12" s="2"/>
      <c r="G12" s="3"/>
      <c r="H12" s="3"/>
      <c r="J12" s="3"/>
    </row>
    <row r="13" spans="2:17" x14ac:dyDescent="0.25">
      <c r="B13" t="s">
        <v>117</v>
      </c>
      <c r="C13" s="9">
        <v>0.98</v>
      </c>
      <c r="D13" s="34">
        <v>158.05418357865912</v>
      </c>
      <c r="E13" s="2">
        <v>2</v>
      </c>
      <c r="F13" s="2"/>
      <c r="G13" s="3"/>
      <c r="H13" s="3"/>
      <c r="J13" s="3"/>
    </row>
    <row r="14" spans="2:17" x14ac:dyDescent="0.25">
      <c r="B14" t="s">
        <v>118</v>
      </c>
      <c r="C14" s="9">
        <v>0.99</v>
      </c>
      <c r="D14" s="34">
        <v>273.96058486967581</v>
      </c>
      <c r="E14" s="2">
        <v>2</v>
      </c>
      <c r="F14" s="2"/>
      <c r="G14" s="3"/>
      <c r="H14" s="3"/>
      <c r="J14" s="3"/>
    </row>
    <row r="15" spans="2:17" x14ac:dyDescent="0.25">
      <c r="D15" s="7"/>
      <c r="E15" s="3"/>
      <c r="F15" s="3"/>
      <c r="G15" s="3"/>
      <c r="H15" s="3"/>
    </row>
    <row r="16" spans="2:17" x14ac:dyDescent="0.25">
      <c r="B16" s="1" t="s">
        <v>119</v>
      </c>
      <c r="D16" s="7"/>
      <c r="E16" s="3"/>
      <c r="F16" s="3"/>
      <c r="G16" s="3"/>
      <c r="H16" s="3"/>
    </row>
    <row r="17" spans="2:10" ht="15.6" x14ac:dyDescent="0.25">
      <c r="C17" s="3" t="s">
        <v>111</v>
      </c>
      <c r="D17" s="29" t="s">
        <v>131</v>
      </c>
      <c r="E17" s="26" t="s">
        <v>132</v>
      </c>
      <c r="G17" s="3"/>
      <c r="H17" s="3"/>
    </row>
    <row r="18" spans="2:10" x14ac:dyDescent="0.25">
      <c r="B18" s="4"/>
      <c r="C18" s="6" t="s">
        <v>11</v>
      </c>
      <c r="D18" s="35" t="s">
        <v>130</v>
      </c>
      <c r="E18" s="30" t="s">
        <v>10</v>
      </c>
      <c r="F18" s="3"/>
      <c r="G18" s="3"/>
      <c r="H18" s="3"/>
      <c r="I18" s="3"/>
      <c r="J18" s="3"/>
    </row>
    <row r="19" spans="2:10" x14ac:dyDescent="0.25">
      <c r="B19" t="s">
        <v>120</v>
      </c>
      <c r="C19" s="9">
        <v>0.6</v>
      </c>
      <c r="D19" s="34">
        <v>210.73891143821214</v>
      </c>
      <c r="E19" s="2">
        <v>1.5</v>
      </c>
      <c r="F19" s="3"/>
      <c r="G19" s="3"/>
      <c r="H19" s="3"/>
      <c r="I19" s="3"/>
      <c r="J19" s="3"/>
    </row>
    <row r="20" spans="2:10" x14ac:dyDescent="0.25">
      <c r="B20" t="s">
        <v>121</v>
      </c>
      <c r="C20" s="9">
        <v>0.9</v>
      </c>
      <c r="D20" s="34">
        <v>263.42363929776519</v>
      </c>
      <c r="E20" s="2">
        <v>2</v>
      </c>
      <c r="F20" s="3"/>
      <c r="G20" s="3"/>
      <c r="H20" s="3"/>
      <c r="I20" s="3"/>
      <c r="J20" s="3"/>
    </row>
    <row r="21" spans="2:10" x14ac:dyDescent="0.25">
      <c r="B21" t="s">
        <v>122</v>
      </c>
      <c r="C21" s="9">
        <v>0.95</v>
      </c>
      <c r="D21" s="34">
        <v>316.10836715731824</v>
      </c>
      <c r="E21" s="2">
        <v>2</v>
      </c>
      <c r="F21" s="3"/>
      <c r="G21" s="3"/>
      <c r="H21" s="3"/>
      <c r="I21" s="3"/>
      <c r="J21" s="3"/>
    </row>
    <row r="22" spans="2:10" x14ac:dyDescent="0.25">
      <c r="E22" s="3"/>
      <c r="F22" s="3"/>
      <c r="G22" s="3"/>
      <c r="H22" s="3"/>
      <c r="I22" s="3"/>
      <c r="J22" s="3"/>
    </row>
    <row r="23" spans="2:10" x14ac:dyDescent="0.25">
      <c r="E23" s="3"/>
      <c r="F23" s="3"/>
      <c r="G23" s="3"/>
      <c r="H23" s="3"/>
      <c r="I23" s="3"/>
      <c r="J23" s="3"/>
    </row>
    <row r="24" spans="2:10" x14ac:dyDescent="0.25">
      <c r="B24" t="s">
        <v>123</v>
      </c>
      <c r="E24" s="3"/>
      <c r="F24" s="3"/>
      <c r="G24" s="3"/>
      <c r="H24" s="3"/>
      <c r="I24" s="3"/>
      <c r="J24" s="3"/>
    </row>
    <row r="25" spans="2:10" x14ac:dyDescent="0.25">
      <c r="B25" t="s">
        <v>124</v>
      </c>
    </row>
    <row r="26" spans="2:10" x14ac:dyDescent="0.25">
      <c r="B26" s="40" t="s">
        <v>133</v>
      </c>
    </row>
    <row r="27" spans="2:10" x14ac:dyDescent="0.25">
      <c r="B27" s="26" t="s">
        <v>134</v>
      </c>
    </row>
    <row r="28" spans="2:10" x14ac:dyDescent="0.25">
      <c r="B28" s="26" t="s">
        <v>102</v>
      </c>
    </row>
    <row r="30" spans="2:10" x14ac:dyDescent="0.25">
      <c r="B30" s="1" t="s">
        <v>125</v>
      </c>
    </row>
    <row r="33" spans="2:6" x14ac:dyDescent="0.25">
      <c r="B33" s="4"/>
      <c r="C33" s="6" t="s">
        <v>50</v>
      </c>
      <c r="D33" s="6" t="s">
        <v>51</v>
      </c>
      <c r="E33" s="6" t="s">
        <v>69</v>
      </c>
    </row>
    <row r="34" spans="2:6" x14ac:dyDescent="0.25">
      <c r="B34" t="s">
        <v>73</v>
      </c>
      <c r="C34">
        <v>0.99</v>
      </c>
      <c r="D34" s="3">
        <v>0.95</v>
      </c>
      <c r="E34" s="33" t="s">
        <v>126</v>
      </c>
    </row>
    <row r="35" spans="2:6" x14ac:dyDescent="0.25">
      <c r="B35" t="s">
        <v>127</v>
      </c>
      <c r="C35">
        <v>0.95</v>
      </c>
      <c r="D35" s="33" t="s">
        <v>126</v>
      </c>
      <c r="E35" s="15">
        <v>0.9</v>
      </c>
    </row>
    <row r="36" spans="2:6" x14ac:dyDescent="0.25">
      <c r="B36" t="s">
        <v>71</v>
      </c>
      <c r="C36">
        <v>0.95</v>
      </c>
      <c r="D36" s="33" t="s">
        <v>126</v>
      </c>
      <c r="E36" s="33" t="s">
        <v>126</v>
      </c>
    </row>
    <row r="37" spans="2:6" x14ac:dyDescent="0.25">
      <c r="D37" s="3"/>
      <c r="E37" s="3"/>
    </row>
    <row r="38" spans="2:6" x14ac:dyDescent="0.25">
      <c r="B38" t="s">
        <v>128</v>
      </c>
    </row>
    <row r="39" spans="2:6" x14ac:dyDescent="0.25">
      <c r="B39" t="s">
        <v>129</v>
      </c>
    </row>
    <row r="40" spans="2:6" x14ac:dyDescent="0.25">
      <c r="F40" s="3"/>
    </row>
    <row r="41" spans="2:6" x14ac:dyDescent="0.25">
      <c r="F41" s="3"/>
    </row>
    <row r="42" spans="2:6" x14ac:dyDescent="0.25">
      <c r="F42" s="3"/>
    </row>
    <row r="43" spans="2:6" x14ac:dyDescent="0.25">
      <c r="F43" s="3"/>
    </row>
    <row r="44" spans="2:6" x14ac:dyDescent="0.25">
      <c r="F44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Centrales</vt:lpstr>
      <vt:lpstr>Factores emisión</vt:lpstr>
      <vt:lpstr>Demanda</vt:lpstr>
      <vt:lpstr>Combustibles</vt:lpstr>
      <vt:lpstr>Daño ambiental</vt:lpstr>
      <vt:lpstr>Abatimiento</vt:lpstr>
    </vt:vector>
  </TitlesOfParts>
  <Company>Aes Gener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CMunozM</dc:creator>
  <cp:lastModifiedBy>Diego Patricio Garcés Pino</cp:lastModifiedBy>
  <dcterms:created xsi:type="dcterms:W3CDTF">2011-08-23T02:41:23Z</dcterms:created>
  <dcterms:modified xsi:type="dcterms:W3CDTF">2025-10-09T13:33:53Z</dcterms:modified>
</cp:coreProperties>
</file>