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Yera\Desktop\2025-2\Eco&amp;Med\Tareas_Economed\T1\"/>
    </mc:Choice>
  </mc:AlternateContent>
  <xr:revisionPtr revIDLastSave="0" documentId="13_ncr:1_{A7DFB902-5729-427F-8EB7-1C4C0B83C1CF}" xr6:coauthVersionLast="47" xr6:coauthVersionMax="47" xr10:uidLastSave="{00000000-0000-0000-0000-000000000000}"/>
  <bookViews>
    <workbookView xWindow="-108" yWindow="-108" windowWidth="23256" windowHeight="12456" tabRatio="733" activeTab="4" xr2:uid="{00000000-000D-0000-FFFF-FFFF00000000}"/>
  </bookViews>
  <sheets>
    <sheet name="Centrales" sheetId="1" r:id="rId1"/>
    <sheet name="Combustibles" sheetId="3" r:id="rId2"/>
    <sheet name="Demanda" sheetId="2" r:id="rId3"/>
    <sheet name="Factores emisión" sheetId="4" r:id="rId4"/>
    <sheet name="Daño ambiental" sheetId="5" r:id="rId5"/>
    <sheet name="Abatimiento" sheetId="6" r:id="rId6"/>
    <sheet name="centrales_ex_ED_CS" sheetId="7" r:id="rId7"/>
    <sheet name="centrales_n_ED_CS" sheetId="8" r:id="rId8"/>
    <sheet name="Combinacion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N60" i="1"/>
  <c r="N61" i="1"/>
  <c r="N62" i="1"/>
  <c r="N63" i="1"/>
  <c r="N65" i="1"/>
  <c r="N66" i="1"/>
  <c r="N67" i="1"/>
  <c r="N68" i="1"/>
  <c r="N69" i="1"/>
  <c r="N70" i="1"/>
  <c r="N58" i="1"/>
  <c r="N56" i="1"/>
  <c r="N54" i="1"/>
  <c r="N48" i="1"/>
  <c r="N49" i="1"/>
  <c r="N50" i="1"/>
  <c r="N51" i="1"/>
  <c r="N52" i="1"/>
  <c r="N47" i="1"/>
  <c r="K2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8" i="1"/>
  <c r="I18" i="4"/>
  <c r="I17" i="4"/>
  <c r="I16" i="4"/>
  <c r="C18" i="4"/>
  <c r="D13" i="2"/>
  <c r="M51" i="1"/>
  <c r="L66" i="1"/>
  <c r="M66" i="1" s="1"/>
  <c r="L67" i="1"/>
  <c r="M67" i="1" s="1"/>
  <c r="L68" i="1"/>
  <c r="M68" i="1" s="1"/>
  <c r="L69" i="1"/>
  <c r="M69" i="1" s="1"/>
  <c r="L70" i="1"/>
  <c r="M70" i="1" s="1"/>
  <c r="L65" i="1"/>
  <c r="M65" i="1" s="1"/>
  <c r="L54" i="1"/>
  <c r="M54" i="1" s="1"/>
  <c r="L48" i="1"/>
  <c r="M48" i="1" s="1"/>
  <c r="L49" i="1"/>
  <c r="M49" i="1" s="1"/>
  <c r="L50" i="1"/>
  <c r="M50" i="1" s="1"/>
  <c r="L51" i="1"/>
  <c r="L52" i="1"/>
  <c r="M52" i="1" s="1"/>
  <c r="L47" i="1"/>
  <c r="M47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10" i="1"/>
  <c r="J10" i="1" s="1"/>
  <c r="G70" i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<sst xmlns="http://schemas.openxmlformats.org/spreadsheetml/2006/main" count="666" uniqueCount="232">
  <si>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</si>
  <si>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</si>
  <si>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</si>
  <si>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</si>
  <si>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</si>
  <si>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</si>
  <si>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</si>
  <si>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</si>
  <si>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</si>
  <si>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</si>
  <si>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</si>
  <si>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</si>
  <si>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</si>
  <si>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</si>
  <si>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</si>
  <si>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</si>
  <si>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</si>
  <si>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</si>
  <si>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</si>
  <si>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</si>
  <si>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</si>
  <si>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</si>
  <si>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</si>
  <si>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</si>
  <si>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</si>
  <si>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</si>
  <si>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</si>
  <si>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</si>
  <si>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</si>
  <si>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</si>
  <si>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</si>
  <si>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</si>
  <si>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</si>
  <si>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</si>
  <si>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</si>
  <si>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</si>
  <si>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</si>
  <si>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</si>
  <si>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</si>
  <si>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</si>
  <si>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</si>
  <si>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</si>
  <si>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</si>
  <si>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</si>
  <si>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</si>
  <si>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</si>
  <si>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</si>
  <si>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</si>
  <si>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</si>
  <si>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</si>
  <si>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</si>
  <si>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</si>
  <si>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</si>
  <si>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</si>
  <si>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</si>
  <si>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</si>
  <si>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</si>
  <si>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</si>
  <si>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</si>
  <si>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</si>
  <si>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</si>
  <si>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</si>
  <si>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</si>
  <si>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</si>
  <si>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</si>
  <si>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</si>
  <si>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</si>
  <si>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</si>
  <si>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</si>
  <si>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</si>
  <si>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</si>
  <si>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</si>
  <si>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</si>
  <si>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</si>
  <si>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</si>
  <si>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</si>
  <si>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</si>
  <si>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</si>
  <si>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</si>
  <si>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</si>
  <si>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</si>
  <si>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</si>
  <si>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</si>
  <si>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</si>
  <si>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</si>
  <si>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</si>
  <si>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</si>
  <si>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</si>
  <si>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</si>
  <si>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</si>
  <si>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</si>
  <si>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</si>
  <si>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</si>
  <si>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</si>
  <si>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</si>
  <si>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</si>
  <si>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</si>
  <si>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</si>
  <si>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</si>
  <si>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</si>
  <si>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</si>
  <si>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</si>
  <si>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</si>
  <si>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</si>
  <si>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</si>
  <si>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</si>
  <si>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</si>
  <si>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</si>
  <si>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</si>
  <si>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</si>
  <si>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</si>
  <si>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</si>
  <si>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</si>
  <si>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</si>
  <si>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</si>
  <si>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</si>
  <si>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</si>
  <si>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</si>
  <si>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</si>
  <si>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</si>
  <si>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</si>
  <si>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</si>
  <si>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</si>
  <si>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</si>
  <si>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</si>
  <si>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</si>
  <si>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</si>
  <si>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</si>
  <si>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</si>
  <si>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</si>
  <si>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</si>
  <si>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</si>
  <si>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</si>
  <si>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</si>
  <si>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</si>
  <si>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</si>
  <si>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</si>
  <si>
    <t>Factor Conv</t>
  </si>
  <si>
    <t>MMBtu/MWh</t>
  </si>
  <si>
    <t>Eq. Energética</t>
  </si>
  <si>
    <t>Costos Var</t>
  </si>
  <si>
    <t>Combustibles</t>
  </si>
  <si>
    <t>2016 ($/MWh)</t>
  </si>
  <si>
    <t>Mg=tonelada</t>
  </si>
  <si>
    <t>no hay limite</t>
  </si>
  <si>
    <t>ojo: $/kw</t>
  </si>
  <si>
    <t>pasar a MW</t>
  </si>
  <si>
    <t>Caja Mágica</t>
  </si>
  <si>
    <t>Entran GWh</t>
  </si>
  <si>
    <t>Salen Ton</t>
  </si>
  <si>
    <t>Diesel</t>
  </si>
  <si>
    <t>cc-gnl</t>
  </si>
  <si>
    <t>GWh -&gt; KWh</t>
  </si>
  <si>
    <t>1Millon</t>
  </si>
  <si>
    <t>carbon</t>
  </si>
  <si>
    <t>planta_n</t>
  </si>
  <si>
    <t>tecnologia</t>
  </si>
  <si>
    <t>ubicacion</t>
  </si>
  <si>
    <t>potencia_neta_mw</t>
  </si>
  <si>
    <t>eficiencia</t>
  </si>
  <si>
    <t>costo_variable_nc</t>
  </si>
  <si>
    <t>disponibilidad</t>
  </si>
  <si>
    <t>costo_variable_t</t>
  </si>
  <si>
    <t>costo_var_comb_16_usd_mwh</t>
  </si>
  <si>
    <t>ED_MP_kg_ton</t>
  </si>
  <si>
    <t>ED_SOx_kg_ton</t>
  </si>
  <si>
    <t>ED_NOx_kg_ton</t>
  </si>
  <si>
    <t>ED_CO2_kg_ton</t>
  </si>
  <si>
    <t>CS_MP_USD_ton</t>
  </si>
  <si>
    <t>CS_SOx_USD_ton</t>
  </si>
  <si>
    <t>CS_NOx_USD_ton</t>
  </si>
  <si>
    <t>CS_CO2_USD_ton</t>
  </si>
  <si>
    <t>planta_1</t>
  </si>
  <si>
    <t>biomasa</t>
  </si>
  <si>
    <t>itahue</t>
  </si>
  <si>
    <t>planta_2</t>
  </si>
  <si>
    <t>charrua</t>
  </si>
  <si>
    <t>planta_3</t>
  </si>
  <si>
    <t>huasco</t>
  </si>
  <si>
    <t>planta_4</t>
  </si>
  <si>
    <t>quillota</t>
  </si>
  <si>
    <t>planta_5</t>
  </si>
  <si>
    <t>coronel</t>
  </si>
  <si>
    <t>planta_6</t>
  </si>
  <si>
    <t>planta_7</t>
  </si>
  <si>
    <t>petroleo_diesel</t>
  </si>
  <si>
    <t>diego_de_almagro</t>
  </si>
  <si>
    <t>planta_8</t>
  </si>
  <si>
    <t>cardones</t>
  </si>
  <si>
    <t>planta_9</t>
  </si>
  <si>
    <t>los_vilos</t>
  </si>
  <si>
    <t>planta_10</t>
  </si>
  <si>
    <t>planta_11</t>
  </si>
  <si>
    <t>pan_de_azucar</t>
  </si>
  <si>
    <t>planta_12</t>
  </si>
  <si>
    <t>planta_13</t>
  </si>
  <si>
    <t>valparaiso</t>
  </si>
  <si>
    <t>planta_14</t>
  </si>
  <si>
    <t>planta_15</t>
  </si>
  <si>
    <t>planta_16</t>
  </si>
  <si>
    <t>planta_17</t>
  </si>
  <si>
    <t>valdivia</t>
  </si>
  <si>
    <t>planta_18</t>
  </si>
  <si>
    <t>puerto_montt</t>
  </si>
  <si>
    <t>planta_19</t>
  </si>
  <si>
    <t>hidro</t>
  </si>
  <si>
    <t>planta_20</t>
  </si>
  <si>
    <t>eolica</t>
  </si>
  <si>
    <t>planta_21</t>
  </si>
  <si>
    <t>solar</t>
  </si>
  <si>
    <t>inversion_usd_kW_neto</t>
  </si>
  <si>
    <t>vida_util_anos</t>
  </si>
  <si>
    <t>tasa_descuento</t>
  </si>
  <si>
    <t>linea_peaje_usd_MWh</t>
  </si>
  <si>
    <t>cvnc_usd_MWh</t>
  </si>
  <si>
    <t>maxima_restriccion_2030_MW</t>
  </si>
  <si>
    <t>geotermia</t>
  </si>
  <si>
    <t>Combinaciones</t>
  </si>
  <si>
    <t>None</t>
  </si>
  <si>
    <t>Sox</t>
  </si>
  <si>
    <t>Nox</t>
  </si>
  <si>
    <t>nox-1</t>
  </si>
  <si>
    <t>nox-2</t>
  </si>
  <si>
    <t>nox-3</t>
  </si>
  <si>
    <t>sox-1</t>
  </si>
  <si>
    <t>sox-2</t>
  </si>
  <si>
    <t>sox-3</t>
  </si>
  <si>
    <t>mp-1</t>
  </si>
  <si>
    <t>mp-2</t>
  </si>
  <si>
    <t>mp-3</t>
  </si>
  <si>
    <t>Costo Variable Total</t>
  </si>
  <si>
    <t>costos vasriables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</si>
</sst>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/>
    <xf numFmtId="0" fontId="7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8" fillId="0" borderId="19" xfId="0" applyFont="1" applyBorder="1" applyAlignment="1">
      <alignment horizontal="center" vertical="top"/>
    </xf>
    <xf numFmtId="0" fontId="0" fillId="0" borderId="19" xfId="0" applyBorder="1"/>
    <xf numFmtId="0" fontId="1" fillId="2" borderId="0" xfId="0" applyFont="1" applyFill="1" applyAlignment="1">
      <alignment horizontal="right"/>
    </xf>
    <xf numFmtId="0" fontId="0" fillId="0" borderId="16" xfId="0" applyBorder="1"/>
    <xf numFmtId="0" fontId="0" fillId="2" borderId="19" xfId="0" applyFill="1" applyBorder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165" fontId="0" fillId="3" borderId="0" xfId="1" applyNumberFormat="1" applyFont="1" applyFill="1"/>
    <xf numFmtId="2" fontId="0" fillId="3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9" fontId="0" fillId="3" borderId="0" xfId="0" applyNumberForma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O65540"/>
  <sheetViews>
    <sheetView topLeftCell="A25" zoomScale="115" zoomScaleNormal="115" workbookViewId="0">
      <selection activeCell="D28" sqref="D28"/>
    </sheetView>
  </sheetViews>
  <sheetFormatPr baseColWidth="10" defaultRowHeight="13.2" x14ac:dyDescent="0.25"/>
  <cols>
    <col min="2" max="2" width="27.5546875" customWidth="1"/>
    <col min="3" max="3" width="17.109375" customWidth="1"/>
    <col min="5" max="5" width="12.5546875" customWidth="1"/>
    <col min="6" max="6" width="15.44140625" customWidth="1"/>
    <col min="10" max="10" width="17.44140625" customWidth="1"/>
    <col min="11" max="11" width="22.6640625" customWidth="1"/>
    <col min="13" max="13" width="16.6640625" customWidth="1"/>
    <col min="14" max="14" width="21.33203125" customWidth="1"/>
  </cols>
  <sheetData>
    <row r="2" spans="1:15" x14ac:dyDescent="0.25">
      <c r="K2" t="s">
        <v>139</v>
      </c>
    </row>
    <row r="3" spans="1:15" x14ac:dyDescent="0.25">
      <c r="B3" s="1" t="s">
        <v>90</v>
      </c>
      <c r="K3" s="16">
        <v>3412</v>
      </c>
    </row>
    <row r="4" spans="1:15" x14ac:dyDescent="0.25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  <c r="J4" s="34" t="s">
        <v>140</v>
      </c>
      <c r="K4" s="34"/>
    </row>
    <row r="5" spans="1:15" x14ac:dyDescent="0.25">
      <c r="D5" s="3" t="s">
        <v>4</v>
      </c>
      <c r="F5" s="3" t="s">
        <v>5</v>
      </c>
      <c r="H5" s="2" t="s">
        <v>6</v>
      </c>
      <c r="I5" t="s">
        <v>137</v>
      </c>
      <c r="J5" s="34" t="s">
        <v>141</v>
      </c>
      <c r="K5" s="25" t="s">
        <v>230</v>
      </c>
    </row>
    <row r="6" spans="1:15" x14ac:dyDescent="0.25">
      <c r="B6" s="26" t="s">
        <v>100</v>
      </c>
      <c r="C6" s="4" t="s">
        <v>7</v>
      </c>
      <c r="D6" s="5" t="s">
        <v>8</v>
      </c>
      <c r="E6" s="6" t="s">
        <v>9</v>
      </c>
      <c r="F6" s="21" t="s">
        <v>10</v>
      </c>
      <c r="G6" s="6" t="s">
        <v>11</v>
      </c>
      <c r="H6" s="21" t="s">
        <v>10</v>
      </c>
      <c r="I6" t="s">
        <v>138</v>
      </c>
      <c r="J6" s="25" t="s">
        <v>142</v>
      </c>
      <c r="K6" s="21" t="s">
        <v>10</v>
      </c>
    </row>
    <row r="7" spans="1:15" x14ac:dyDescent="0.25">
      <c r="I7" s="35"/>
      <c r="J7" s="35"/>
      <c r="K7" s="35"/>
      <c r="O7" s="25" t="s">
        <v>136</v>
      </c>
    </row>
    <row r="8" spans="1:15" x14ac:dyDescent="0.25">
      <c r="A8" s="56">
        <v>1</v>
      </c>
      <c r="B8" s="57" t="s">
        <v>12</v>
      </c>
      <c r="C8" s="57" t="s">
        <v>13</v>
      </c>
      <c r="D8" s="58">
        <v>60</v>
      </c>
      <c r="E8" s="59"/>
      <c r="F8" s="59"/>
      <c r="G8" s="59">
        <v>0.9</v>
      </c>
      <c r="H8" s="59">
        <v>48.7</v>
      </c>
      <c r="I8" s="57"/>
      <c r="J8" s="57"/>
      <c r="K8" s="59">
        <f>J8+H8+F8</f>
        <v>48.7</v>
      </c>
      <c r="N8" t="s">
        <v>15</v>
      </c>
      <c r="O8" s="8">
        <v>2.5</v>
      </c>
    </row>
    <row r="9" spans="1:15" x14ac:dyDescent="0.25">
      <c r="A9" s="56">
        <v>2</v>
      </c>
      <c r="B9" s="57" t="s">
        <v>12</v>
      </c>
      <c r="C9" s="57" t="s">
        <v>14</v>
      </c>
      <c r="D9" s="58">
        <v>204</v>
      </c>
      <c r="E9" s="59"/>
      <c r="F9" s="59"/>
      <c r="G9" s="59">
        <v>0.9</v>
      </c>
      <c r="H9" s="59">
        <v>44.5</v>
      </c>
      <c r="I9" s="57"/>
      <c r="J9" s="57"/>
      <c r="K9" s="59">
        <f t="shared" ref="K9:K28" si="0">J9+H9+F9</f>
        <v>44.5</v>
      </c>
      <c r="N9" s="24" t="s">
        <v>135</v>
      </c>
      <c r="O9" s="8">
        <v>13</v>
      </c>
    </row>
    <row r="10" spans="1:15" x14ac:dyDescent="0.25">
      <c r="A10" s="56">
        <v>3</v>
      </c>
      <c r="B10" s="57" t="s">
        <v>15</v>
      </c>
      <c r="C10" s="57" t="s">
        <v>16</v>
      </c>
      <c r="D10" s="58">
        <v>575</v>
      </c>
      <c r="E10" s="60">
        <v>0.376</v>
      </c>
      <c r="F10" s="59">
        <v>1.9</v>
      </c>
      <c r="G10" s="61">
        <v>0.88</v>
      </c>
      <c r="H10" s="57"/>
      <c r="I10" s="59">
        <f>$K$3/(E10*1000)</f>
        <v>9.0744680851063837</v>
      </c>
      <c r="J10" s="59">
        <f>I10*$O$8</f>
        <v>22.686170212765958</v>
      </c>
      <c r="K10" s="59">
        <f t="shared" si="0"/>
        <v>24.586170212765957</v>
      </c>
      <c r="N10" t="s">
        <v>43</v>
      </c>
      <c r="O10" s="8">
        <v>8</v>
      </c>
    </row>
    <row r="11" spans="1:15" x14ac:dyDescent="0.25">
      <c r="A11" s="56">
        <v>4</v>
      </c>
      <c r="B11" s="57" t="s">
        <v>15</v>
      </c>
      <c r="C11" s="57" t="s">
        <v>17</v>
      </c>
      <c r="D11" s="58">
        <v>812</v>
      </c>
      <c r="E11" s="60">
        <v>0.35</v>
      </c>
      <c r="F11" s="59">
        <v>3.1</v>
      </c>
      <c r="G11" s="61">
        <v>0.88</v>
      </c>
      <c r="H11" s="57"/>
      <c r="I11" s="59">
        <f t="shared" ref="I11:I25" si="1">$K$3/(E11*1000)</f>
        <v>9.7485714285714291</v>
      </c>
      <c r="J11" s="59">
        <f t="shared" ref="J11:J12" si="2">I11*$O$8</f>
        <v>24.371428571428574</v>
      </c>
      <c r="K11" s="59">
        <f t="shared" si="0"/>
        <v>27.471428571428575</v>
      </c>
    </row>
    <row r="12" spans="1:15" x14ac:dyDescent="0.25">
      <c r="A12" s="56">
        <v>5</v>
      </c>
      <c r="B12" s="57" t="s">
        <v>15</v>
      </c>
      <c r="C12" s="57" t="s">
        <v>18</v>
      </c>
      <c r="D12" s="58">
        <v>806</v>
      </c>
      <c r="E12" s="60">
        <v>0.38</v>
      </c>
      <c r="F12" s="59">
        <v>4.0999999999999996</v>
      </c>
      <c r="G12" s="61">
        <v>0.87</v>
      </c>
      <c r="H12" s="57"/>
      <c r="I12" s="59">
        <f t="shared" si="1"/>
        <v>8.9789473684210535</v>
      </c>
      <c r="J12" s="59">
        <f t="shared" si="2"/>
        <v>22.447368421052634</v>
      </c>
      <c r="K12" s="59">
        <f t="shared" si="0"/>
        <v>26.547368421052632</v>
      </c>
    </row>
    <row r="13" spans="1:15" x14ac:dyDescent="0.25">
      <c r="A13" s="56">
        <v>6</v>
      </c>
      <c r="B13" s="57" t="s">
        <v>19</v>
      </c>
      <c r="C13" s="57" t="s">
        <v>17</v>
      </c>
      <c r="D13" s="58">
        <v>731</v>
      </c>
      <c r="E13" s="60">
        <v>0.45400000000000001</v>
      </c>
      <c r="F13" s="59">
        <v>3.4</v>
      </c>
      <c r="G13" s="61">
        <v>0.93</v>
      </c>
      <c r="H13" s="57"/>
      <c r="I13" s="59">
        <f t="shared" si="1"/>
        <v>7.5154185022026434</v>
      </c>
      <c r="J13" s="59">
        <f>I13*O10</f>
        <v>60.123348017621147</v>
      </c>
      <c r="K13" s="59">
        <f t="shared" si="0"/>
        <v>63.523348017621146</v>
      </c>
    </row>
    <row r="14" spans="1:15" x14ac:dyDescent="0.25">
      <c r="A14" s="56">
        <v>7</v>
      </c>
      <c r="B14" s="57" t="s">
        <v>20</v>
      </c>
      <c r="C14" s="57" t="s">
        <v>21</v>
      </c>
      <c r="D14" s="58">
        <v>439</v>
      </c>
      <c r="E14" s="60">
        <v>0.28000000000000003</v>
      </c>
      <c r="F14" s="59">
        <v>11.5</v>
      </c>
      <c r="G14" s="61">
        <v>0.9</v>
      </c>
      <c r="H14" s="57"/>
      <c r="I14" s="59">
        <f t="shared" si="1"/>
        <v>12.185714285714285</v>
      </c>
      <c r="J14" s="59">
        <f>$O$9*I14</f>
        <v>158.41428571428571</v>
      </c>
      <c r="K14" s="59">
        <f t="shared" si="0"/>
        <v>169.91428571428571</v>
      </c>
    </row>
    <row r="15" spans="1:15" x14ac:dyDescent="0.25">
      <c r="A15" s="56">
        <v>8</v>
      </c>
      <c r="B15" s="57" t="s">
        <v>20</v>
      </c>
      <c r="C15" s="57" t="s">
        <v>22</v>
      </c>
      <c r="D15" s="58">
        <v>169</v>
      </c>
      <c r="E15" s="60">
        <v>0.33500000000000002</v>
      </c>
      <c r="F15" s="59">
        <v>16.5</v>
      </c>
      <c r="G15" s="61">
        <v>0.9</v>
      </c>
      <c r="H15" s="57"/>
      <c r="I15" s="59">
        <f t="shared" si="1"/>
        <v>10.185074626865672</v>
      </c>
      <c r="J15" s="59">
        <f t="shared" ref="J15:J25" si="3">$O$9*I15</f>
        <v>132.40597014925373</v>
      </c>
      <c r="K15" s="59">
        <f t="shared" si="0"/>
        <v>148.90597014925373</v>
      </c>
    </row>
    <row r="16" spans="1:15" x14ac:dyDescent="0.25">
      <c r="A16" s="56">
        <v>9</v>
      </c>
      <c r="B16" s="57" t="s">
        <v>20</v>
      </c>
      <c r="C16" s="57" t="s">
        <v>23</v>
      </c>
      <c r="D16" s="58">
        <v>203</v>
      </c>
      <c r="E16" s="60">
        <v>0.35799999999999998</v>
      </c>
      <c r="F16" s="59">
        <v>12.5</v>
      </c>
      <c r="G16" s="61">
        <v>0.44</v>
      </c>
      <c r="H16" s="57"/>
      <c r="I16" s="59">
        <f t="shared" si="1"/>
        <v>9.5307262569832396</v>
      </c>
      <c r="J16" s="59">
        <f t="shared" si="3"/>
        <v>123.89944134078212</v>
      </c>
      <c r="K16" s="59">
        <f t="shared" si="0"/>
        <v>136.39944134078212</v>
      </c>
    </row>
    <row r="17" spans="1:11" x14ac:dyDescent="0.25">
      <c r="A17" s="56">
        <v>10</v>
      </c>
      <c r="B17" s="57" t="s">
        <v>20</v>
      </c>
      <c r="C17" s="57" t="s">
        <v>16</v>
      </c>
      <c r="D17" s="58">
        <v>58</v>
      </c>
      <c r="E17" s="60">
        <v>0.221</v>
      </c>
      <c r="F17" s="59">
        <v>11.6</v>
      </c>
      <c r="G17" s="61">
        <v>0.61</v>
      </c>
      <c r="H17" s="57"/>
      <c r="I17" s="59">
        <f t="shared" si="1"/>
        <v>15.438914027149321</v>
      </c>
      <c r="J17" s="59">
        <f t="shared" si="3"/>
        <v>200.70588235294119</v>
      </c>
      <c r="K17" s="59">
        <f t="shared" si="0"/>
        <v>212.30588235294118</v>
      </c>
    </row>
    <row r="18" spans="1:11" x14ac:dyDescent="0.25">
      <c r="A18" s="56">
        <v>11</v>
      </c>
      <c r="B18" s="57" t="s">
        <v>20</v>
      </c>
      <c r="C18" s="57" t="s">
        <v>24</v>
      </c>
      <c r="D18" s="58">
        <v>97</v>
      </c>
      <c r="E18" s="60">
        <v>0.30599999999999999</v>
      </c>
      <c r="F18" s="59">
        <v>24</v>
      </c>
      <c r="G18" s="61">
        <v>0.9</v>
      </c>
      <c r="H18" s="57"/>
      <c r="I18" s="59">
        <f t="shared" si="1"/>
        <v>11.15032679738562</v>
      </c>
      <c r="J18" s="59">
        <f t="shared" si="3"/>
        <v>144.95424836601308</v>
      </c>
      <c r="K18" s="59">
        <f t="shared" si="0"/>
        <v>168.95424836601308</v>
      </c>
    </row>
    <row r="19" spans="1:11" x14ac:dyDescent="0.25">
      <c r="A19" s="56">
        <v>12</v>
      </c>
      <c r="B19" s="57" t="s">
        <v>20</v>
      </c>
      <c r="C19" s="57" t="s">
        <v>17</v>
      </c>
      <c r="D19" s="58">
        <v>700</v>
      </c>
      <c r="E19" s="60">
        <v>0.40699999999999997</v>
      </c>
      <c r="F19" s="59">
        <v>5.9</v>
      </c>
      <c r="G19" s="61">
        <v>0.92</v>
      </c>
      <c r="H19" s="57"/>
      <c r="I19" s="59">
        <f t="shared" si="1"/>
        <v>8.3832923832923836</v>
      </c>
      <c r="J19" s="59">
        <f t="shared" si="3"/>
        <v>108.98280098280098</v>
      </c>
      <c r="K19" s="59">
        <f t="shared" si="0"/>
        <v>114.88280098280099</v>
      </c>
    </row>
    <row r="20" spans="1:11" x14ac:dyDescent="0.25">
      <c r="A20" s="56">
        <v>13</v>
      </c>
      <c r="B20" s="57" t="s">
        <v>20</v>
      </c>
      <c r="C20" s="57" t="s">
        <v>25</v>
      </c>
      <c r="D20" s="58">
        <v>71</v>
      </c>
      <c r="E20" s="60">
        <v>0.20399999999999999</v>
      </c>
      <c r="F20" s="59">
        <v>6.1</v>
      </c>
      <c r="G20" s="61">
        <v>0.57999999999999996</v>
      </c>
      <c r="H20" s="57"/>
      <c r="I20" s="59">
        <f t="shared" si="1"/>
        <v>16.725490196078432</v>
      </c>
      <c r="J20" s="59">
        <f t="shared" si="3"/>
        <v>217.43137254901961</v>
      </c>
      <c r="K20" s="59">
        <f t="shared" si="0"/>
        <v>223.53137254901961</v>
      </c>
    </row>
    <row r="21" spans="1:11" x14ac:dyDescent="0.25">
      <c r="A21" s="56">
        <v>14</v>
      </c>
      <c r="B21" s="57" t="s">
        <v>20</v>
      </c>
      <c r="C21" s="57" t="s">
        <v>26</v>
      </c>
      <c r="D21" s="58">
        <v>368</v>
      </c>
      <c r="E21" s="60">
        <v>0.28000000000000003</v>
      </c>
      <c r="F21" s="59">
        <v>3.7</v>
      </c>
      <c r="G21" s="61">
        <v>0.91</v>
      </c>
      <c r="H21" s="57"/>
      <c r="I21" s="59">
        <f t="shared" si="1"/>
        <v>12.185714285714285</v>
      </c>
      <c r="J21" s="59">
        <f t="shared" si="3"/>
        <v>158.41428571428571</v>
      </c>
      <c r="K21" s="59">
        <f t="shared" si="0"/>
        <v>162.1142857142857</v>
      </c>
    </row>
    <row r="22" spans="1:11" x14ac:dyDescent="0.25">
      <c r="A22" s="56">
        <v>15</v>
      </c>
      <c r="B22" s="57" t="s">
        <v>20</v>
      </c>
      <c r="C22" s="57" t="s">
        <v>13</v>
      </c>
      <c r="D22" s="58">
        <v>134</v>
      </c>
      <c r="E22" s="60">
        <v>0.27800000000000002</v>
      </c>
      <c r="F22" s="59">
        <v>14.6</v>
      </c>
      <c r="G22" s="61">
        <v>0.9</v>
      </c>
      <c r="H22" s="57"/>
      <c r="I22" s="59">
        <f t="shared" si="1"/>
        <v>12.273381294964029</v>
      </c>
      <c r="J22" s="59">
        <f t="shared" si="3"/>
        <v>159.55395683453239</v>
      </c>
      <c r="K22" s="59">
        <f t="shared" si="0"/>
        <v>174.15395683453238</v>
      </c>
    </row>
    <row r="23" spans="1:11" x14ac:dyDescent="0.25">
      <c r="A23" s="56">
        <v>16</v>
      </c>
      <c r="B23" s="57" t="s">
        <v>20</v>
      </c>
      <c r="C23" s="57" t="s">
        <v>14</v>
      </c>
      <c r="D23" s="58">
        <v>1043</v>
      </c>
      <c r="E23" s="60">
        <v>0.35899999999999999</v>
      </c>
      <c r="F23" s="59">
        <v>8.6</v>
      </c>
      <c r="G23" s="61">
        <v>0.92</v>
      </c>
      <c r="H23" s="57"/>
      <c r="I23" s="59">
        <f t="shared" si="1"/>
        <v>9.5041782729805018</v>
      </c>
      <c r="J23" s="59">
        <f t="shared" si="3"/>
        <v>123.55431754874652</v>
      </c>
      <c r="K23" s="59">
        <f t="shared" si="0"/>
        <v>132.15431754874652</v>
      </c>
    </row>
    <row r="24" spans="1:11" x14ac:dyDescent="0.25">
      <c r="A24" s="56">
        <v>17</v>
      </c>
      <c r="B24" s="57" t="s">
        <v>20</v>
      </c>
      <c r="C24" s="57" t="s">
        <v>27</v>
      </c>
      <c r="D24" s="58">
        <v>135</v>
      </c>
      <c r="E24" s="60">
        <v>0.29599999999999999</v>
      </c>
      <c r="F24" s="59">
        <v>3.6</v>
      </c>
      <c r="G24" s="61">
        <v>0.9</v>
      </c>
      <c r="H24" s="57"/>
      <c r="I24" s="59">
        <f t="shared" si="1"/>
        <v>11.527027027027026</v>
      </c>
      <c r="J24" s="59">
        <f t="shared" si="3"/>
        <v>149.85135135135135</v>
      </c>
      <c r="K24" s="59">
        <f t="shared" si="0"/>
        <v>153.45135135135135</v>
      </c>
    </row>
    <row r="25" spans="1:11" x14ac:dyDescent="0.25">
      <c r="A25" s="56">
        <v>18</v>
      </c>
      <c r="B25" s="57" t="s">
        <v>20</v>
      </c>
      <c r="C25" s="57" t="s">
        <v>28</v>
      </c>
      <c r="D25" s="58">
        <v>139</v>
      </c>
      <c r="E25" s="60">
        <v>0.36099999999999999</v>
      </c>
      <c r="F25" s="59">
        <v>21</v>
      </c>
      <c r="G25" s="61">
        <v>0.9</v>
      </c>
      <c r="H25" s="57"/>
      <c r="I25" s="59">
        <f t="shared" si="1"/>
        <v>9.4515235457063707</v>
      </c>
      <c r="J25" s="59">
        <f t="shared" si="3"/>
        <v>122.86980609418282</v>
      </c>
      <c r="K25" s="59">
        <f t="shared" si="0"/>
        <v>143.86980609418282</v>
      </c>
    </row>
    <row r="26" spans="1:11" x14ac:dyDescent="0.25">
      <c r="A26" s="53">
        <v>19</v>
      </c>
      <c r="B26" s="57" t="s">
        <v>29</v>
      </c>
      <c r="C26" s="57" t="s">
        <v>14</v>
      </c>
      <c r="D26" s="58">
        <v>5571</v>
      </c>
      <c r="E26" s="57"/>
      <c r="F26" s="57"/>
      <c r="G26" s="61">
        <v>0.6</v>
      </c>
      <c r="H26" s="57"/>
      <c r="I26" s="57"/>
      <c r="J26" s="57"/>
      <c r="K26" s="59">
        <f t="shared" si="0"/>
        <v>0</v>
      </c>
    </row>
    <row r="27" spans="1:11" x14ac:dyDescent="0.25">
      <c r="A27" s="53">
        <v>20</v>
      </c>
      <c r="B27" s="62" t="s">
        <v>92</v>
      </c>
      <c r="C27" s="57" t="s">
        <v>23</v>
      </c>
      <c r="D27" s="58">
        <v>192</v>
      </c>
      <c r="E27" s="57"/>
      <c r="F27" s="59">
        <v>10</v>
      </c>
      <c r="G27" s="57">
        <v>0.25</v>
      </c>
      <c r="H27" s="57"/>
      <c r="I27" s="57"/>
      <c r="J27" s="57"/>
      <c r="K27" s="59">
        <f t="shared" si="0"/>
        <v>10</v>
      </c>
    </row>
    <row r="28" spans="1:11" x14ac:dyDescent="0.25">
      <c r="A28" s="53">
        <v>21</v>
      </c>
      <c r="B28" s="62" t="s">
        <v>99</v>
      </c>
      <c r="C28" s="57" t="s">
        <v>16</v>
      </c>
      <c r="D28" s="58">
        <v>200</v>
      </c>
      <c r="E28" s="60"/>
      <c r="F28" s="59">
        <v>10</v>
      </c>
      <c r="G28" s="57">
        <v>0.25</v>
      </c>
      <c r="H28" s="57"/>
      <c r="I28" s="57"/>
      <c r="J28" s="57"/>
      <c r="K28" s="59">
        <f t="shared" si="0"/>
        <v>10</v>
      </c>
    </row>
    <row r="29" spans="1:11" x14ac:dyDescent="0.25">
      <c r="A29" s="53">
        <v>22</v>
      </c>
      <c r="B29" s="57" t="s">
        <v>63</v>
      </c>
      <c r="C29" s="57"/>
      <c r="D29" s="57"/>
      <c r="E29" s="63" t="s">
        <v>37</v>
      </c>
      <c r="F29" s="59" t="s">
        <v>37</v>
      </c>
      <c r="G29" s="61">
        <v>1</v>
      </c>
      <c r="H29" s="61">
        <v>500</v>
      </c>
      <c r="I29" s="57"/>
      <c r="J29" s="61"/>
      <c r="K29" s="59">
        <f>H29</f>
        <v>500</v>
      </c>
    </row>
    <row r="31" spans="1:11" x14ac:dyDescent="0.25">
      <c r="B31" s="1" t="s">
        <v>31</v>
      </c>
    </row>
    <row r="32" spans="1:11" x14ac:dyDescent="0.25">
      <c r="D32" s="2" t="s">
        <v>0</v>
      </c>
    </row>
    <row r="33" spans="1:14" x14ac:dyDescent="0.25">
      <c r="D33" s="5" t="s">
        <v>32</v>
      </c>
    </row>
    <row r="34" spans="1:14" x14ac:dyDescent="0.25">
      <c r="B34" t="s">
        <v>12</v>
      </c>
      <c r="D34" s="7">
        <f>+D8+D9</f>
        <v>264</v>
      </c>
    </row>
    <row r="35" spans="1:14" x14ac:dyDescent="0.25">
      <c r="B35" t="s">
        <v>15</v>
      </c>
      <c r="D35" s="7">
        <f>+SUM(D10:D12)</f>
        <v>2193</v>
      </c>
    </row>
    <row r="36" spans="1:14" x14ac:dyDescent="0.25">
      <c r="B36" t="s">
        <v>19</v>
      </c>
      <c r="D36" s="7">
        <f>+D13</f>
        <v>731</v>
      </c>
    </row>
    <row r="37" spans="1:14" x14ac:dyDescent="0.25">
      <c r="B37" t="s">
        <v>20</v>
      </c>
      <c r="D37" s="7">
        <f>+SUM(D14:D25)</f>
        <v>3556</v>
      </c>
    </row>
    <row r="38" spans="1:14" x14ac:dyDescent="0.25">
      <c r="B38" t="s">
        <v>29</v>
      </c>
      <c r="D38" s="7">
        <f>+D26</f>
        <v>5571</v>
      </c>
    </row>
    <row r="39" spans="1:14" x14ac:dyDescent="0.25">
      <c r="B39" t="s">
        <v>30</v>
      </c>
      <c r="D39" s="7">
        <f>+D27</f>
        <v>192</v>
      </c>
    </row>
    <row r="40" spans="1:14" x14ac:dyDescent="0.25">
      <c r="B40" s="24" t="s">
        <v>39</v>
      </c>
      <c r="D40" s="7">
        <f>+D28</f>
        <v>200</v>
      </c>
    </row>
    <row r="41" spans="1:14" x14ac:dyDescent="0.25">
      <c r="B41" s="24"/>
      <c r="D41" s="7"/>
    </row>
    <row r="42" spans="1:14" x14ac:dyDescent="0.25">
      <c r="B42" t="s">
        <v>6</v>
      </c>
      <c r="D42" s="7">
        <f>+SUM(D34:D40)</f>
        <v>12707</v>
      </c>
    </row>
    <row r="44" spans="1:14" x14ac:dyDescent="0.25">
      <c r="B44" s="1" t="s">
        <v>33</v>
      </c>
      <c r="K44" s="25" t="s">
        <v>102</v>
      </c>
      <c r="M44" s="34" t="s">
        <v>140</v>
      </c>
    </row>
    <row r="45" spans="1:14" x14ac:dyDescent="0.25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7" t="s">
        <v>103</v>
      </c>
      <c r="L45" t="s">
        <v>137</v>
      </c>
      <c r="M45" s="34" t="s">
        <v>141</v>
      </c>
      <c r="N45" s="24" t="s">
        <v>231</v>
      </c>
    </row>
    <row r="46" spans="1:14" x14ac:dyDescent="0.25">
      <c r="B46" s="26" t="s">
        <v>100</v>
      </c>
      <c r="C46" s="4" t="s">
        <v>7</v>
      </c>
      <c r="D46" s="21" t="s">
        <v>87</v>
      </c>
      <c r="E46" s="6" t="s">
        <v>65</v>
      </c>
      <c r="F46" s="6" t="s">
        <v>66</v>
      </c>
      <c r="G46" s="21" t="s">
        <v>10</v>
      </c>
      <c r="H46" s="6" t="s">
        <v>11</v>
      </c>
      <c r="I46" s="6" t="s">
        <v>10</v>
      </c>
      <c r="J46" s="6" t="s">
        <v>11</v>
      </c>
      <c r="K46" s="6">
        <v>2030</v>
      </c>
      <c r="L46" t="s">
        <v>138</v>
      </c>
      <c r="M46" s="25" t="s">
        <v>142</v>
      </c>
      <c r="N46" s="6" t="s">
        <v>10</v>
      </c>
    </row>
    <row r="47" spans="1:14" x14ac:dyDescent="0.25">
      <c r="A47" s="36">
        <v>1</v>
      </c>
      <c r="B47" s="57" t="s">
        <v>15</v>
      </c>
      <c r="C47" s="57" t="s">
        <v>21</v>
      </c>
      <c r="D47" s="57">
        <v>2300</v>
      </c>
      <c r="E47" s="57">
        <v>30</v>
      </c>
      <c r="F47" s="64">
        <v>0.1</v>
      </c>
      <c r="G47" s="59">
        <v>10</v>
      </c>
      <c r="H47" s="64">
        <v>0.38</v>
      </c>
      <c r="I47" s="59">
        <v>2</v>
      </c>
      <c r="J47" s="61">
        <v>0.88</v>
      </c>
      <c r="K47" s="65"/>
      <c r="L47" s="57">
        <f>$K$3/(H47*1000)</f>
        <v>8.9789473684210535</v>
      </c>
      <c r="M47" s="57">
        <f>L47*$O$8</f>
        <v>22.447368421052634</v>
      </c>
      <c r="N47" s="59">
        <f>M47+I47+G47</f>
        <v>34.44736842105263</v>
      </c>
    </row>
    <row r="48" spans="1:14" x14ac:dyDescent="0.25">
      <c r="A48" s="36">
        <v>2</v>
      </c>
      <c r="B48" s="57" t="s">
        <v>15</v>
      </c>
      <c r="C48" s="57" t="s">
        <v>16</v>
      </c>
      <c r="D48" s="57">
        <v>2300</v>
      </c>
      <c r="E48" s="57">
        <v>30</v>
      </c>
      <c r="F48" s="64">
        <v>0.1</v>
      </c>
      <c r="G48" s="59">
        <v>5</v>
      </c>
      <c r="H48" s="64">
        <v>0.38</v>
      </c>
      <c r="I48" s="59">
        <v>2</v>
      </c>
      <c r="J48" s="61">
        <v>0.88</v>
      </c>
      <c r="K48" s="65"/>
      <c r="L48" s="57">
        <f t="shared" ref="L48:L54" si="4">$K$3/(H48*1000)</f>
        <v>8.9789473684210535</v>
      </c>
      <c r="M48" s="57">
        <f t="shared" ref="M48:M52" si="5">L48*$O$8</f>
        <v>22.447368421052634</v>
      </c>
      <c r="N48" s="59">
        <f t="shared" ref="N48:N52" si="6">M48+I48+G48</f>
        <v>29.447368421052634</v>
      </c>
    </row>
    <row r="49" spans="1:14" x14ac:dyDescent="0.25">
      <c r="A49" s="36">
        <v>3</v>
      </c>
      <c r="B49" s="57" t="s">
        <v>15</v>
      </c>
      <c r="C49" s="57" t="s">
        <v>17</v>
      </c>
      <c r="D49" s="57">
        <v>2300</v>
      </c>
      <c r="E49" s="57">
        <v>30</v>
      </c>
      <c r="F49" s="64">
        <v>0.1</v>
      </c>
      <c r="G49" s="59">
        <v>0.3</v>
      </c>
      <c r="H49" s="64">
        <v>0.38</v>
      </c>
      <c r="I49" s="59">
        <v>2</v>
      </c>
      <c r="J49" s="61">
        <v>0.88</v>
      </c>
      <c r="K49" s="65"/>
      <c r="L49" s="57">
        <f t="shared" si="4"/>
        <v>8.9789473684210535</v>
      </c>
      <c r="M49" s="57">
        <f t="shared" si="5"/>
        <v>22.447368421052634</v>
      </c>
      <c r="N49" s="59">
        <f t="shared" si="6"/>
        <v>24.747368421052634</v>
      </c>
    </row>
    <row r="50" spans="1:14" x14ac:dyDescent="0.25">
      <c r="A50" s="36">
        <v>4</v>
      </c>
      <c r="B50" s="57" t="s">
        <v>15</v>
      </c>
      <c r="C50" s="57" t="s">
        <v>26</v>
      </c>
      <c r="D50" s="57">
        <v>2300</v>
      </c>
      <c r="E50" s="57">
        <v>30</v>
      </c>
      <c r="F50" s="64">
        <v>0.1</v>
      </c>
      <c r="G50" s="59">
        <v>0.3</v>
      </c>
      <c r="H50" s="64">
        <v>0.38</v>
      </c>
      <c r="I50" s="59">
        <v>2</v>
      </c>
      <c r="J50" s="61">
        <v>0.88</v>
      </c>
      <c r="K50" s="65"/>
      <c r="L50" s="57">
        <f t="shared" si="4"/>
        <v>8.9789473684210535</v>
      </c>
      <c r="M50" s="57">
        <f t="shared" si="5"/>
        <v>22.447368421052634</v>
      </c>
      <c r="N50" s="59">
        <f t="shared" si="6"/>
        <v>24.747368421052634</v>
      </c>
    </row>
    <row r="51" spans="1:14" x14ac:dyDescent="0.25">
      <c r="A51" s="36">
        <v>5</v>
      </c>
      <c r="B51" s="57" t="s">
        <v>15</v>
      </c>
      <c r="C51" s="57" t="s">
        <v>18</v>
      </c>
      <c r="D51" s="57">
        <v>2300</v>
      </c>
      <c r="E51" s="57">
        <v>30</v>
      </c>
      <c r="F51" s="64">
        <v>0.1</v>
      </c>
      <c r="G51" s="59">
        <v>3</v>
      </c>
      <c r="H51" s="64">
        <v>0.38</v>
      </c>
      <c r="I51" s="59">
        <v>2</v>
      </c>
      <c r="J51" s="61">
        <v>0.88</v>
      </c>
      <c r="K51" s="65"/>
      <c r="L51" s="57">
        <f t="shared" si="4"/>
        <v>8.9789473684210535</v>
      </c>
      <c r="M51" s="57">
        <f t="shared" si="5"/>
        <v>22.447368421052634</v>
      </c>
      <c r="N51" s="59">
        <f t="shared" si="6"/>
        <v>27.447368421052634</v>
      </c>
    </row>
    <row r="52" spans="1:14" x14ac:dyDescent="0.25">
      <c r="A52" s="36">
        <v>6</v>
      </c>
      <c r="B52" s="57" t="s">
        <v>15</v>
      </c>
      <c r="C52" s="57" t="s">
        <v>28</v>
      </c>
      <c r="D52" s="57">
        <v>2300</v>
      </c>
      <c r="E52" s="57">
        <v>30</v>
      </c>
      <c r="F52" s="64">
        <v>0.1</v>
      </c>
      <c r="G52" s="59">
        <v>5</v>
      </c>
      <c r="H52" s="64">
        <v>0.38</v>
      </c>
      <c r="I52" s="59">
        <v>2</v>
      </c>
      <c r="J52" s="61">
        <v>0.88</v>
      </c>
      <c r="K52" s="65"/>
      <c r="L52" s="57">
        <f t="shared" si="4"/>
        <v>8.9789473684210535</v>
      </c>
      <c r="M52" s="57">
        <f t="shared" si="5"/>
        <v>22.447368421052634</v>
      </c>
      <c r="N52" s="59">
        <f t="shared" si="6"/>
        <v>29.447368421052634</v>
      </c>
    </row>
    <row r="53" spans="1:14" x14ac:dyDescent="0.25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4" x14ac:dyDescent="0.25">
      <c r="A54" s="36">
        <v>7</v>
      </c>
      <c r="B54" s="57" t="s">
        <v>19</v>
      </c>
      <c r="C54" s="57" t="s">
        <v>17</v>
      </c>
      <c r="D54" s="57">
        <v>1000</v>
      </c>
      <c r="E54" s="57">
        <v>25</v>
      </c>
      <c r="F54" s="64">
        <v>0.1</v>
      </c>
      <c r="G54" s="59">
        <v>0.3</v>
      </c>
      <c r="H54" s="64">
        <v>0.45</v>
      </c>
      <c r="I54" s="59">
        <v>3.4</v>
      </c>
      <c r="J54" s="61">
        <v>0.93</v>
      </c>
      <c r="K54" s="65"/>
      <c r="L54" s="57">
        <f t="shared" si="4"/>
        <v>7.5822222222222226</v>
      </c>
      <c r="M54" s="57">
        <f>L54*O10</f>
        <v>60.657777777777781</v>
      </c>
      <c r="N54" s="59">
        <f>M54+I54+G54</f>
        <v>64.357777777777784</v>
      </c>
    </row>
    <row r="55" spans="1:14" x14ac:dyDescent="0.25">
      <c r="B55" s="36" t="s">
        <v>37</v>
      </c>
      <c r="C55" s="36" t="s">
        <v>37</v>
      </c>
      <c r="D55" s="36"/>
      <c r="E55" s="36"/>
      <c r="F55" s="36"/>
      <c r="G55" s="36"/>
      <c r="H55" s="36"/>
      <c r="I55" s="36"/>
      <c r="J55" s="36"/>
      <c r="K55" s="36"/>
      <c r="L55" s="36"/>
    </row>
    <row r="56" spans="1:14" x14ac:dyDescent="0.25">
      <c r="A56" s="36">
        <v>8</v>
      </c>
      <c r="B56" s="62" t="s">
        <v>29</v>
      </c>
      <c r="C56" s="57" t="s">
        <v>38</v>
      </c>
      <c r="D56" s="57">
        <v>3000</v>
      </c>
      <c r="E56" s="57">
        <v>40</v>
      </c>
      <c r="F56" s="64">
        <v>0.1</v>
      </c>
      <c r="G56" s="59">
        <v>10</v>
      </c>
      <c r="H56" s="57"/>
      <c r="I56" s="57"/>
      <c r="J56" s="61">
        <v>0.6</v>
      </c>
      <c r="K56" s="66" t="s">
        <v>95</v>
      </c>
      <c r="L56" s="57"/>
      <c r="M56" s="57"/>
      <c r="N56" s="59">
        <f>G56</f>
        <v>10</v>
      </c>
    </row>
    <row r="57" spans="1:14" x14ac:dyDescent="0.25">
      <c r="B57" s="36"/>
      <c r="C57" s="36"/>
      <c r="D57" s="36"/>
      <c r="E57" s="36"/>
      <c r="F57" s="36"/>
      <c r="G57" s="36"/>
      <c r="H57" s="36"/>
      <c r="I57" s="36"/>
      <c r="J57" s="36"/>
      <c r="K57" s="54"/>
      <c r="L57" s="36"/>
    </row>
    <row r="58" spans="1:14" x14ac:dyDescent="0.25">
      <c r="A58" s="36">
        <v>9</v>
      </c>
      <c r="B58" s="62" t="s">
        <v>93</v>
      </c>
      <c r="C58" s="57" t="s">
        <v>16</v>
      </c>
      <c r="D58" s="57">
        <v>1800</v>
      </c>
      <c r="E58" s="57">
        <v>20</v>
      </c>
      <c r="F58" s="64">
        <v>0.1</v>
      </c>
      <c r="G58" s="59">
        <v>5</v>
      </c>
      <c r="H58" s="57"/>
      <c r="I58" s="59">
        <v>8</v>
      </c>
      <c r="J58" s="61">
        <v>0.35</v>
      </c>
      <c r="K58" s="66" t="s">
        <v>91</v>
      </c>
      <c r="L58" s="57"/>
      <c r="M58" s="57"/>
      <c r="N58" s="59">
        <f>I58+G58+M58</f>
        <v>13</v>
      </c>
    </row>
    <row r="59" spans="1:14" x14ac:dyDescent="0.25">
      <c r="A59" s="36">
        <v>10</v>
      </c>
      <c r="B59" s="62" t="s">
        <v>94</v>
      </c>
      <c r="C59" s="57" t="s">
        <v>16</v>
      </c>
      <c r="D59" s="57">
        <v>1800</v>
      </c>
      <c r="E59" s="57">
        <v>20</v>
      </c>
      <c r="F59" s="64">
        <v>0.1</v>
      </c>
      <c r="G59" s="59">
        <v>5</v>
      </c>
      <c r="H59" s="57"/>
      <c r="I59" s="59">
        <v>8</v>
      </c>
      <c r="J59" s="61">
        <v>0.3</v>
      </c>
      <c r="K59" s="66" t="s">
        <v>144</v>
      </c>
      <c r="L59" s="57"/>
      <c r="M59" s="57"/>
      <c r="N59" s="59">
        <f t="shared" ref="N59:N70" si="7">I59+G59+M59</f>
        <v>13</v>
      </c>
    </row>
    <row r="60" spans="1:14" x14ac:dyDescent="0.25">
      <c r="A60" s="36">
        <v>11</v>
      </c>
      <c r="B60" s="62" t="s">
        <v>97</v>
      </c>
      <c r="C60" s="57" t="s">
        <v>16</v>
      </c>
      <c r="D60" s="57">
        <v>1500</v>
      </c>
      <c r="E60" s="57">
        <v>20</v>
      </c>
      <c r="F60" s="64">
        <v>0.1</v>
      </c>
      <c r="G60" s="59">
        <v>5</v>
      </c>
      <c r="H60" s="57"/>
      <c r="I60" s="59">
        <v>10</v>
      </c>
      <c r="J60" s="61">
        <v>0.35</v>
      </c>
      <c r="K60" s="66" t="s">
        <v>91</v>
      </c>
      <c r="L60" s="57"/>
      <c r="M60" s="57"/>
      <c r="N60" s="59">
        <f t="shared" si="7"/>
        <v>15</v>
      </c>
    </row>
    <row r="61" spans="1:14" x14ac:dyDescent="0.25">
      <c r="A61" s="36">
        <v>12</v>
      </c>
      <c r="B61" s="62" t="s">
        <v>98</v>
      </c>
      <c r="C61" s="57" t="s">
        <v>16</v>
      </c>
      <c r="D61" s="57">
        <v>1500</v>
      </c>
      <c r="E61" s="57">
        <v>20</v>
      </c>
      <c r="F61" s="64">
        <v>0.1</v>
      </c>
      <c r="G61" s="59">
        <v>5</v>
      </c>
      <c r="H61" s="57"/>
      <c r="I61" s="59">
        <v>10</v>
      </c>
      <c r="J61" s="61">
        <v>0.3</v>
      </c>
      <c r="K61" s="66" t="s">
        <v>144</v>
      </c>
      <c r="L61" s="57"/>
      <c r="M61" s="57"/>
      <c r="N61" s="59">
        <f t="shared" si="7"/>
        <v>15</v>
      </c>
    </row>
    <row r="62" spans="1:14" x14ac:dyDescent="0.25">
      <c r="A62" s="36">
        <v>13</v>
      </c>
      <c r="B62" s="57" t="s">
        <v>40</v>
      </c>
      <c r="C62" s="57" t="s">
        <v>21</v>
      </c>
      <c r="D62" s="57">
        <v>4000</v>
      </c>
      <c r="E62" s="57">
        <v>20</v>
      </c>
      <c r="F62" s="64">
        <v>0.1</v>
      </c>
      <c r="G62" s="59">
        <v>20</v>
      </c>
      <c r="H62" s="57"/>
      <c r="I62" s="57">
        <v>20</v>
      </c>
      <c r="J62" s="61">
        <v>0.8</v>
      </c>
      <c r="K62" s="66" t="s">
        <v>96</v>
      </c>
      <c r="L62" s="57"/>
      <c r="M62" s="57"/>
      <c r="N62" s="59">
        <f t="shared" si="7"/>
        <v>40</v>
      </c>
    </row>
    <row r="63" spans="1:14" x14ac:dyDescent="0.25">
      <c r="A63" s="36">
        <v>14</v>
      </c>
      <c r="B63" s="57" t="s">
        <v>41</v>
      </c>
      <c r="C63" s="57" t="s">
        <v>38</v>
      </c>
      <c r="D63" s="57">
        <v>3000</v>
      </c>
      <c r="E63" s="57">
        <v>40</v>
      </c>
      <c r="F63" s="64">
        <v>0.1</v>
      </c>
      <c r="G63" s="59">
        <v>20</v>
      </c>
      <c r="H63" s="57"/>
      <c r="I63" s="57">
        <v>0</v>
      </c>
      <c r="J63" s="61">
        <v>0.6</v>
      </c>
      <c r="K63" s="66" t="s">
        <v>91</v>
      </c>
      <c r="L63" s="57"/>
      <c r="M63" s="57"/>
      <c r="N63" s="59">
        <f t="shared" si="7"/>
        <v>20</v>
      </c>
    </row>
    <row r="64" spans="1:14" x14ac:dyDescent="0.25">
      <c r="J64" s="9"/>
      <c r="N64" s="8"/>
    </row>
    <row r="65" spans="1:14" x14ac:dyDescent="0.25">
      <c r="A65">
        <v>15</v>
      </c>
      <c r="B65" s="57" t="s">
        <v>20</v>
      </c>
      <c r="C65" s="57" t="s">
        <v>21</v>
      </c>
      <c r="D65" s="57">
        <v>700</v>
      </c>
      <c r="E65" s="57">
        <v>20</v>
      </c>
      <c r="F65" s="64">
        <v>0.1</v>
      </c>
      <c r="G65" s="59">
        <f t="shared" ref="G65:G70" si="8">+G47</f>
        <v>10</v>
      </c>
      <c r="H65" s="64">
        <v>0.3</v>
      </c>
      <c r="I65" s="57">
        <v>12</v>
      </c>
      <c r="J65" s="61">
        <v>0.8</v>
      </c>
      <c r="K65" s="57"/>
      <c r="L65" s="57">
        <f t="shared" ref="L65:L70" si="9">$K$3/(H65*1000)</f>
        <v>11.373333333333333</v>
      </c>
      <c r="M65" s="57">
        <f>L65*$O$9</f>
        <v>147.85333333333332</v>
      </c>
      <c r="N65" s="59">
        <f t="shared" si="7"/>
        <v>169.85333333333332</v>
      </c>
    </row>
    <row r="66" spans="1:14" x14ac:dyDescent="0.25">
      <c r="A66">
        <v>16</v>
      </c>
      <c r="B66" s="57" t="s">
        <v>20</v>
      </c>
      <c r="C66" s="57" t="s">
        <v>16</v>
      </c>
      <c r="D66" s="57">
        <v>700</v>
      </c>
      <c r="E66" s="57">
        <v>20</v>
      </c>
      <c r="F66" s="64">
        <v>0.1</v>
      </c>
      <c r="G66" s="59">
        <f t="shared" si="8"/>
        <v>5</v>
      </c>
      <c r="H66" s="64">
        <v>0.3</v>
      </c>
      <c r="I66" s="57">
        <v>12</v>
      </c>
      <c r="J66" s="61">
        <v>0.8</v>
      </c>
      <c r="K66" s="57"/>
      <c r="L66" s="57">
        <f t="shared" si="9"/>
        <v>11.373333333333333</v>
      </c>
      <c r="M66" s="57">
        <f t="shared" ref="M66:M70" si="10">L66*$O$9</f>
        <v>147.85333333333332</v>
      </c>
      <c r="N66" s="59">
        <f t="shared" si="7"/>
        <v>164.85333333333332</v>
      </c>
    </row>
    <row r="67" spans="1:14" x14ac:dyDescent="0.25">
      <c r="A67">
        <v>17</v>
      </c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8"/>
        <v>0.3</v>
      </c>
      <c r="H67" s="10">
        <v>0.3</v>
      </c>
      <c r="I67">
        <v>12</v>
      </c>
      <c r="J67" s="9">
        <v>0.8</v>
      </c>
      <c r="L67">
        <f t="shared" si="9"/>
        <v>11.373333333333333</v>
      </c>
      <c r="M67">
        <f t="shared" si="10"/>
        <v>147.85333333333332</v>
      </c>
      <c r="N67" s="8">
        <f t="shared" si="7"/>
        <v>160.15333333333334</v>
      </c>
    </row>
    <row r="68" spans="1:14" x14ac:dyDescent="0.25">
      <c r="A68">
        <v>18</v>
      </c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8"/>
        <v>0.3</v>
      </c>
      <c r="H68" s="10">
        <v>0.3</v>
      </c>
      <c r="I68">
        <v>12</v>
      </c>
      <c r="J68" s="9">
        <v>0.8</v>
      </c>
      <c r="L68">
        <f t="shared" si="9"/>
        <v>11.373333333333333</v>
      </c>
      <c r="M68">
        <f t="shared" si="10"/>
        <v>147.85333333333332</v>
      </c>
      <c r="N68" s="8">
        <f t="shared" si="7"/>
        <v>160.15333333333334</v>
      </c>
    </row>
    <row r="69" spans="1:14" x14ac:dyDescent="0.25">
      <c r="A69">
        <v>19</v>
      </c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8"/>
        <v>3</v>
      </c>
      <c r="H69" s="10">
        <v>0.3</v>
      </c>
      <c r="I69">
        <v>12</v>
      </c>
      <c r="J69" s="9">
        <v>0.8</v>
      </c>
      <c r="L69">
        <f t="shared" si="9"/>
        <v>11.373333333333333</v>
      </c>
      <c r="M69">
        <f t="shared" si="10"/>
        <v>147.85333333333332</v>
      </c>
      <c r="N69" s="8">
        <f t="shared" si="7"/>
        <v>162.85333333333332</v>
      </c>
    </row>
    <row r="70" spans="1:14" x14ac:dyDescent="0.25">
      <c r="A70">
        <v>20</v>
      </c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8"/>
        <v>5</v>
      </c>
      <c r="H70" s="10">
        <v>0.3</v>
      </c>
      <c r="I70">
        <v>12</v>
      </c>
      <c r="J70" s="9">
        <v>0.8</v>
      </c>
      <c r="L70">
        <f t="shared" si="9"/>
        <v>11.373333333333333</v>
      </c>
      <c r="M70">
        <f t="shared" si="10"/>
        <v>147.85333333333332</v>
      </c>
      <c r="N70" s="8">
        <f t="shared" si="7"/>
        <v>164.85333333333332</v>
      </c>
    </row>
    <row r="71" spans="1:14" x14ac:dyDescent="0.25">
      <c r="E71" s="8" t="s">
        <v>37</v>
      </c>
    </row>
    <row r="72" spans="1:14" x14ac:dyDescent="0.25">
      <c r="D72" t="s">
        <v>145</v>
      </c>
    </row>
    <row r="73" spans="1:14" x14ac:dyDescent="0.25">
      <c r="B73" s="24" t="s">
        <v>101</v>
      </c>
      <c r="D73" t="s">
        <v>146</v>
      </c>
      <c r="E73" s="37"/>
    </row>
    <row r="75" spans="1:14" x14ac:dyDescent="0.25">
      <c r="A75" s="10" t="s">
        <v>37</v>
      </c>
    </row>
    <row r="65540" spans="11:11" x14ac:dyDescent="0.25">
      <c r="K65540" s="11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zoomScale="115" zoomScaleNormal="115" workbookViewId="0">
      <selection activeCell="D12" sqref="D12"/>
    </sheetView>
  </sheetViews>
  <sheetFormatPr baseColWidth="10" defaultRowHeight="13.2" x14ac:dyDescent="0.25"/>
  <sheetData>
    <row r="4" spans="2:3" x14ac:dyDescent="0.25">
      <c r="B4" s="1" t="s">
        <v>42</v>
      </c>
    </row>
    <row r="6" spans="2:3" x14ac:dyDescent="0.25">
      <c r="C6" s="25" t="s">
        <v>136</v>
      </c>
    </row>
    <row r="7" spans="2:3" x14ac:dyDescent="0.25">
      <c r="B7" t="s">
        <v>15</v>
      </c>
      <c r="C7" s="8">
        <v>2.5</v>
      </c>
    </row>
    <row r="8" spans="2:3" x14ac:dyDescent="0.25">
      <c r="B8" s="24" t="s">
        <v>135</v>
      </c>
      <c r="C8" s="8">
        <v>13</v>
      </c>
    </row>
    <row r="9" spans="2:3" x14ac:dyDescent="0.25">
      <c r="B9" t="s">
        <v>43</v>
      </c>
      <c r="C9" s="8">
        <v>8</v>
      </c>
    </row>
    <row r="11" spans="2:3" x14ac:dyDescent="0.25">
      <c r="B11" s="24" t="s">
        <v>101</v>
      </c>
    </row>
  </sheetData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F26"/>
  <sheetViews>
    <sheetView zoomScale="115" zoomScaleNormal="115" workbookViewId="0">
      <selection activeCell="D14" sqref="D14"/>
    </sheetView>
  </sheetViews>
  <sheetFormatPr baseColWidth="10" defaultRowHeight="13.2" x14ac:dyDescent="0.25"/>
  <sheetData>
    <row r="2" spans="2:6" x14ac:dyDescent="0.25">
      <c r="B2" s="1" t="s">
        <v>47</v>
      </c>
      <c r="D2" s="1">
        <v>2016</v>
      </c>
      <c r="E2" s="1">
        <v>2016</v>
      </c>
    </row>
    <row r="3" spans="2:6" x14ac:dyDescent="0.25">
      <c r="B3" s="4"/>
      <c r="C3" s="6" t="s">
        <v>48</v>
      </c>
      <c r="D3" s="6" t="s">
        <v>8</v>
      </c>
      <c r="E3" s="6" t="s">
        <v>49</v>
      </c>
    </row>
    <row r="4" spans="2:6" x14ac:dyDescent="0.25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6" x14ac:dyDescent="0.25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6" x14ac:dyDescent="0.25">
      <c r="B6" t="s">
        <v>46</v>
      </c>
      <c r="C6">
        <v>3408</v>
      </c>
      <c r="D6" s="7">
        <v>4773</v>
      </c>
      <c r="E6" s="7">
        <f>+C6*D6/1000</f>
        <v>16266.384</v>
      </c>
    </row>
    <row r="7" spans="2:6" x14ac:dyDescent="0.25">
      <c r="E7" s="7"/>
    </row>
    <row r="8" spans="2:6" x14ac:dyDescent="0.25">
      <c r="C8">
        <f>+SUM(C4:C6)</f>
        <v>8760</v>
      </c>
      <c r="E8" s="7">
        <f>+SUM(E4:E6)</f>
        <v>50344.415999999997</v>
      </c>
    </row>
    <row r="12" spans="2:6" x14ac:dyDescent="0.25">
      <c r="B12" s="1" t="s">
        <v>86</v>
      </c>
      <c r="D12" t="s">
        <v>44</v>
      </c>
      <c r="E12" t="s">
        <v>45</v>
      </c>
      <c r="F12" t="s">
        <v>46</v>
      </c>
    </row>
    <row r="13" spans="2:6" x14ac:dyDescent="0.25">
      <c r="B13" s="20">
        <v>2017</v>
      </c>
      <c r="C13">
        <v>0.02</v>
      </c>
      <c r="D13">
        <f>E4*(1+C13)</f>
        <v>9493.344000000001</v>
      </c>
    </row>
    <row r="14" spans="2:6" x14ac:dyDescent="0.25">
      <c r="B14" s="20">
        <v>2018</v>
      </c>
      <c r="C14">
        <f>+C13</f>
        <v>0.02</v>
      </c>
    </row>
    <row r="15" spans="2:6" x14ac:dyDescent="0.25">
      <c r="B15" s="20">
        <v>2019</v>
      </c>
      <c r="C15">
        <f t="shared" ref="C15:C25" si="0">+C14</f>
        <v>0.02</v>
      </c>
    </row>
    <row r="16" spans="2:6" x14ac:dyDescent="0.25">
      <c r="B16" s="20">
        <v>2020</v>
      </c>
      <c r="C16">
        <f t="shared" si="0"/>
        <v>0.02</v>
      </c>
    </row>
    <row r="17" spans="2:3" x14ac:dyDescent="0.25">
      <c r="B17" s="20">
        <v>2021</v>
      </c>
      <c r="C17">
        <f t="shared" si="0"/>
        <v>0.02</v>
      </c>
    </row>
    <row r="18" spans="2:3" x14ac:dyDescent="0.25">
      <c r="B18" s="20">
        <v>2022</v>
      </c>
      <c r="C18">
        <f t="shared" si="0"/>
        <v>0.02</v>
      </c>
    </row>
    <row r="19" spans="2:3" x14ac:dyDescent="0.25">
      <c r="B19" s="20">
        <v>2023</v>
      </c>
      <c r="C19">
        <f t="shared" si="0"/>
        <v>0.02</v>
      </c>
    </row>
    <row r="20" spans="2:3" x14ac:dyDescent="0.25">
      <c r="B20" s="20">
        <v>2024</v>
      </c>
      <c r="C20">
        <f t="shared" si="0"/>
        <v>0.02</v>
      </c>
    </row>
    <row r="21" spans="2:3" x14ac:dyDescent="0.25">
      <c r="B21" s="20">
        <v>2025</v>
      </c>
      <c r="C21">
        <f t="shared" si="0"/>
        <v>0.02</v>
      </c>
    </row>
    <row r="22" spans="2:3" x14ac:dyDescent="0.25">
      <c r="B22" s="20">
        <v>2026</v>
      </c>
      <c r="C22">
        <f t="shared" si="0"/>
        <v>0.02</v>
      </c>
    </row>
    <row r="23" spans="2:3" x14ac:dyDescent="0.25">
      <c r="B23" s="20">
        <v>2027</v>
      </c>
      <c r="C23">
        <f t="shared" si="0"/>
        <v>0.02</v>
      </c>
    </row>
    <row r="24" spans="2:3" x14ac:dyDescent="0.25">
      <c r="B24" s="20">
        <v>2028</v>
      </c>
      <c r="C24">
        <f t="shared" si="0"/>
        <v>0.02</v>
      </c>
    </row>
    <row r="25" spans="2:3" x14ac:dyDescent="0.25">
      <c r="B25" s="20">
        <v>2029</v>
      </c>
      <c r="C25">
        <f t="shared" si="0"/>
        <v>0.02</v>
      </c>
    </row>
    <row r="26" spans="2:3" x14ac:dyDescent="0.25">
      <c r="B26" s="20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zoomScale="145" zoomScaleNormal="145" workbookViewId="0">
      <selection activeCell="C4" sqref="C4:F6"/>
    </sheetView>
  </sheetViews>
  <sheetFormatPr baseColWidth="10" defaultRowHeight="13.2" x14ac:dyDescent="0.25"/>
  <cols>
    <col min="2" max="2" width="16.88671875" style="12" customWidth="1"/>
    <col min="8" max="8" width="12.5546875" bestFit="1" customWidth="1"/>
    <col min="9" max="9" width="14.6640625" customWidth="1"/>
    <col min="10" max="10" width="11.5546875" bestFit="1" customWidth="1"/>
  </cols>
  <sheetData>
    <row r="2" spans="2:10" x14ac:dyDescent="0.25">
      <c r="B2" s="15" t="s">
        <v>60</v>
      </c>
    </row>
    <row r="4" spans="2:10" x14ac:dyDescent="0.25">
      <c r="B4" s="12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5">
      <c r="B5" s="13"/>
      <c r="C5" s="6" t="s">
        <v>52</v>
      </c>
      <c r="D5" s="6" t="s">
        <v>52</v>
      </c>
      <c r="E5" s="6" t="s">
        <v>52</v>
      </c>
      <c r="F5" s="6" t="s">
        <v>52</v>
      </c>
    </row>
    <row r="7" spans="2:10" ht="13.8" thickBot="1" x14ac:dyDescent="0.3">
      <c r="B7" s="12" t="s">
        <v>53</v>
      </c>
      <c r="C7" s="14">
        <v>44.607999999999997</v>
      </c>
      <c r="D7" s="14">
        <v>22.8</v>
      </c>
      <c r="E7" s="14">
        <v>16.5</v>
      </c>
      <c r="F7" s="14">
        <v>2385.294117647059</v>
      </c>
      <c r="I7" s="12"/>
      <c r="J7" s="14"/>
    </row>
    <row r="8" spans="2:10" x14ac:dyDescent="0.25">
      <c r="B8" s="12" t="s">
        <v>54</v>
      </c>
      <c r="C8" s="14">
        <v>8.1999999999999993</v>
      </c>
      <c r="D8" s="14">
        <v>18.600000000000001</v>
      </c>
      <c r="E8" s="14">
        <v>3.6</v>
      </c>
      <c r="F8" s="14">
        <v>2164.705882352941</v>
      </c>
      <c r="H8" t="s">
        <v>143</v>
      </c>
      <c r="I8" s="12"/>
      <c r="J8" s="49" t="s">
        <v>152</v>
      </c>
    </row>
    <row r="9" spans="2:10" x14ac:dyDescent="0.25">
      <c r="B9" s="12" t="s">
        <v>55</v>
      </c>
      <c r="C9" s="14">
        <v>0.28369156485987873</v>
      </c>
      <c r="D9" s="14">
        <v>23.078308801351135</v>
      </c>
      <c r="E9" s="14">
        <v>1.4184578242993937</v>
      </c>
      <c r="F9" s="14">
        <v>3163.160948187648</v>
      </c>
      <c r="I9" s="12"/>
      <c r="J9" s="50">
        <v>1000000</v>
      </c>
    </row>
    <row r="10" spans="2:10" ht="13.8" thickBot="1" x14ac:dyDescent="0.3">
      <c r="B10" s="12" t="s">
        <v>56</v>
      </c>
      <c r="C10" s="14">
        <v>0.28369156485987873</v>
      </c>
      <c r="D10" s="14">
        <v>23.078308801351135</v>
      </c>
      <c r="E10" s="14">
        <v>1.4184578242993937</v>
      </c>
      <c r="F10" s="14">
        <v>3163.160948187648</v>
      </c>
      <c r="I10" s="12"/>
      <c r="J10" s="51" t="s">
        <v>153</v>
      </c>
    </row>
    <row r="11" spans="2:10" x14ac:dyDescent="0.25">
      <c r="B11" s="12" t="s">
        <v>57</v>
      </c>
      <c r="C11" s="23">
        <v>0.18087999999999999</v>
      </c>
      <c r="D11" s="23">
        <v>1.4280000000000001E-2</v>
      </c>
      <c r="E11" s="14">
        <v>5.593</v>
      </c>
      <c r="F11" s="14">
        <v>2856</v>
      </c>
      <c r="I11" s="12"/>
      <c r="J11" s="14"/>
    </row>
    <row r="12" spans="2:10" x14ac:dyDescent="0.25">
      <c r="B12" s="12" t="s">
        <v>58</v>
      </c>
      <c r="C12" s="23">
        <v>0.18087999999999999</v>
      </c>
      <c r="D12" s="23">
        <v>1.4280000000000001E-2</v>
      </c>
      <c r="E12" s="14">
        <v>5.593</v>
      </c>
      <c r="F12" s="14">
        <v>2856</v>
      </c>
      <c r="I12" s="12"/>
      <c r="J12" s="14"/>
    </row>
    <row r="13" spans="2:10" ht="13.8" thickBot="1" x14ac:dyDescent="0.3">
      <c r="C13" s="3"/>
      <c r="D13" s="3"/>
      <c r="E13" s="14"/>
      <c r="F13" s="14"/>
    </row>
    <row r="14" spans="2:10" x14ac:dyDescent="0.25">
      <c r="C14" s="3"/>
      <c r="D14" s="3"/>
      <c r="E14" s="3"/>
      <c r="H14" s="67" t="s">
        <v>147</v>
      </c>
      <c r="I14" s="68"/>
    </row>
    <row r="15" spans="2:10" ht="13.8" thickBot="1" x14ac:dyDescent="0.3">
      <c r="B15" s="15" t="s">
        <v>70</v>
      </c>
      <c r="G15" s="39"/>
      <c r="H15" s="38" t="s">
        <v>148</v>
      </c>
      <c r="I15" s="41" t="s">
        <v>149</v>
      </c>
    </row>
    <row r="16" spans="2:10" x14ac:dyDescent="0.25">
      <c r="C16" s="16"/>
      <c r="D16" s="16"/>
      <c r="E16" s="16"/>
      <c r="F16" s="16"/>
      <c r="G16" s="44" t="s">
        <v>150</v>
      </c>
      <c r="H16" s="45">
        <v>1</v>
      </c>
      <c r="I16" s="46">
        <f>H16*J9*D35*(1/C18)*C26*(1/1000)</f>
        <v>79.680815196650229</v>
      </c>
    </row>
    <row r="17" spans="2:9" x14ac:dyDescent="0.25">
      <c r="B17" s="13"/>
      <c r="C17" s="19" t="s">
        <v>72</v>
      </c>
      <c r="D17" s="19" t="s">
        <v>74</v>
      </c>
      <c r="E17" s="6" t="s">
        <v>62</v>
      </c>
      <c r="G17" s="47" t="s">
        <v>151</v>
      </c>
      <c r="H17" s="40">
        <v>1</v>
      </c>
      <c r="I17" s="41">
        <f>H17*J9*D35*(1/C20)*C27*(1/1000)</f>
        <v>61.960311166384507</v>
      </c>
    </row>
    <row r="18" spans="2:9" ht="13.8" thickBot="1" x14ac:dyDescent="0.3">
      <c r="B18" s="12" t="s">
        <v>71</v>
      </c>
      <c r="C18" s="17">
        <f>9.12*1000000</f>
        <v>9120000</v>
      </c>
      <c r="D18" s="17"/>
      <c r="G18" s="48" t="s">
        <v>154</v>
      </c>
      <c r="H18" s="42">
        <v>1</v>
      </c>
      <c r="I18" s="43">
        <f>H18*J9*D35*(1/D19)*(1/1000)</f>
        <v>132.3056958750023</v>
      </c>
    </row>
    <row r="19" spans="2:9" x14ac:dyDescent="0.25">
      <c r="B19" s="12" t="s">
        <v>73</v>
      </c>
      <c r="C19" s="3"/>
      <c r="D19" s="17">
        <v>6500</v>
      </c>
    </row>
    <row r="20" spans="2:9" x14ac:dyDescent="0.25">
      <c r="B20" s="12" t="s">
        <v>43</v>
      </c>
      <c r="C20" s="17">
        <v>9341</v>
      </c>
      <c r="D20" s="17"/>
    </row>
    <row r="21" spans="2:9" x14ac:dyDescent="0.25">
      <c r="C21" s="17"/>
      <c r="D21" s="17"/>
    </row>
    <row r="22" spans="2:9" x14ac:dyDescent="0.25">
      <c r="C22" s="16"/>
      <c r="D22" s="16"/>
      <c r="E22" s="16"/>
      <c r="F22" s="16"/>
    </row>
    <row r="23" spans="2:9" x14ac:dyDescent="0.25">
      <c r="B23" s="15" t="s">
        <v>80</v>
      </c>
      <c r="F23" s="16"/>
    </row>
    <row r="24" spans="2:9" x14ac:dyDescent="0.25">
      <c r="C24" s="16"/>
      <c r="D24" s="16"/>
      <c r="E24" s="16"/>
      <c r="F24" s="16"/>
    </row>
    <row r="25" spans="2:9" x14ac:dyDescent="0.25">
      <c r="B25" s="13"/>
      <c r="C25" s="19" t="s">
        <v>77</v>
      </c>
      <c r="D25" s="16"/>
      <c r="E25" s="16"/>
      <c r="F25" s="16"/>
    </row>
    <row r="26" spans="2:9" x14ac:dyDescent="0.25">
      <c r="B26" s="12" t="s">
        <v>71</v>
      </c>
      <c r="C26" s="16">
        <v>845</v>
      </c>
      <c r="D26" s="16"/>
      <c r="E26" s="16"/>
      <c r="F26" s="16"/>
    </row>
    <row r="27" spans="2:9" x14ac:dyDescent="0.25">
      <c r="B27" s="12" t="s">
        <v>43</v>
      </c>
      <c r="C27" s="18">
        <v>0.67300000000000004</v>
      </c>
      <c r="D27" s="16"/>
      <c r="E27" s="16"/>
    </row>
    <row r="30" spans="2:9" x14ac:dyDescent="0.25">
      <c r="B30" s="15" t="s">
        <v>81</v>
      </c>
    </row>
    <row r="32" spans="2:9" x14ac:dyDescent="0.25">
      <c r="B32" t="s">
        <v>75</v>
      </c>
      <c r="C32" t="s">
        <v>76</v>
      </c>
      <c r="D32">
        <v>0.25183</v>
      </c>
      <c r="E32" t="s">
        <v>83</v>
      </c>
    </row>
    <row r="33" spans="1:5" x14ac:dyDescent="0.25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5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5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5">
      <c r="B36" t="s">
        <v>79</v>
      </c>
      <c r="C36" t="s">
        <v>76</v>
      </c>
      <c r="D36">
        <v>1000</v>
      </c>
      <c r="E36" t="s">
        <v>78</v>
      </c>
    </row>
    <row r="37" spans="1:5" x14ac:dyDescent="0.25">
      <c r="B37" s="22" t="s">
        <v>89</v>
      </c>
      <c r="D37">
        <v>1000000</v>
      </c>
      <c r="E37" s="20" t="s">
        <v>88</v>
      </c>
    </row>
    <row r="45" spans="1:5" x14ac:dyDescent="0.25">
      <c r="A45" s="12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</sheetData>
  <mergeCells count="1">
    <mergeCell ref="H14:I14"/>
  </mergeCells>
  <phoneticPr fontId="3" type="noConversion"/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tabSelected="1" topLeftCell="A3" zoomScale="160" zoomScaleNormal="160" workbookViewId="0">
      <selection activeCell="I13" sqref="I13"/>
    </sheetView>
  </sheetViews>
  <sheetFormatPr baseColWidth="10" defaultRowHeight="13.2" x14ac:dyDescent="0.25"/>
  <sheetData>
    <row r="2" spans="2:11" x14ac:dyDescent="0.25">
      <c r="B2" s="15" t="s">
        <v>104</v>
      </c>
    </row>
    <row r="3" spans="2:11" x14ac:dyDescent="0.25">
      <c r="B3" s="15" t="s">
        <v>105</v>
      </c>
    </row>
    <row r="4" spans="2:11" ht="15.6" x14ac:dyDescent="0.35">
      <c r="B4" s="12"/>
      <c r="C4" s="3" t="s">
        <v>50</v>
      </c>
      <c r="D4" s="3" t="s">
        <v>51</v>
      </c>
      <c r="E4" s="3" t="s">
        <v>69</v>
      </c>
      <c r="F4" s="25" t="s">
        <v>134</v>
      </c>
    </row>
    <row r="5" spans="2:11" x14ac:dyDescent="0.25">
      <c r="B5" s="13"/>
      <c r="C5" s="28" t="s">
        <v>106</v>
      </c>
      <c r="D5" s="28" t="s">
        <v>106</v>
      </c>
      <c r="E5" s="28" t="s">
        <v>106</v>
      </c>
      <c r="F5" s="28" t="s">
        <v>106</v>
      </c>
    </row>
    <row r="6" spans="2:11" x14ac:dyDescent="0.25">
      <c r="B6" t="s">
        <v>21</v>
      </c>
      <c r="C6" s="32">
        <v>526.84727859553038</v>
      </c>
      <c r="D6" s="32">
        <v>210.73891143821214</v>
      </c>
      <c r="E6" s="32">
        <v>105.36945571910607</v>
      </c>
      <c r="F6" s="32">
        <v>50</v>
      </c>
      <c r="I6" s="32"/>
      <c r="J6" s="32"/>
      <c r="K6" s="32"/>
    </row>
    <row r="7" spans="2:11" x14ac:dyDescent="0.25">
      <c r="B7" t="s">
        <v>22</v>
      </c>
      <c r="C7" s="32">
        <v>526.84727859553038</v>
      </c>
      <c r="D7" s="32">
        <v>210.73891143821214</v>
      </c>
      <c r="E7" s="32">
        <v>105.36945571910607</v>
      </c>
      <c r="F7" s="32">
        <v>50</v>
      </c>
      <c r="I7" s="32"/>
      <c r="J7" s="32"/>
      <c r="K7" s="32"/>
    </row>
    <row r="8" spans="2:11" x14ac:dyDescent="0.25">
      <c r="B8" t="s">
        <v>16</v>
      </c>
      <c r="C8" s="32">
        <v>526.84727859553038</v>
      </c>
      <c r="D8" s="32">
        <v>210.73891143821214</v>
      </c>
      <c r="E8" s="32">
        <v>105.36945571910607</v>
      </c>
      <c r="F8" s="32">
        <v>50</v>
      </c>
      <c r="I8" s="32"/>
      <c r="J8" s="32"/>
      <c r="K8" s="32"/>
    </row>
    <row r="9" spans="2:11" x14ac:dyDescent="0.25">
      <c r="B9" t="s">
        <v>24</v>
      </c>
      <c r="C9" s="32">
        <v>526.84727859553038</v>
      </c>
      <c r="D9" s="32">
        <v>210.73891143821214</v>
      </c>
      <c r="E9" s="32">
        <v>105.36945571910607</v>
      </c>
      <c r="F9" s="32">
        <v>50</v>
      </c>
      <c r="I9" s="32"/>
      <c r="J9" s="32"/>
      <c r="K9" s="32"/>
    </row>
    <row r="10" spans="2:11" x14ac:dyDescent="0.25">
      <c r="B10" t="s">
        <v>23</v>
      </c>
      <c r="C10" s="7">
        <v>3161.0836715731821</v>
      </c>
      <c r="D10" s="32">
        <v>1580.541835786591</v>
      </c>
      <c r="E10" s="32">
        <v>2107.3891143821215</v>
      </c>
      <c r="F10" s="32">
        <v>50</v>
      </c>
      <c r="I10" s="7"/>
      <c r="J10" s="32"/>
      <c r="K10" s="32"/>
    </row>
    <row r="11" spans="2:11" x14ac:dyDescent="0.25">
      <c r="B11" t="s">
        <v>17</v>
      </c>
      <c r="C11" s="7">
        <v>3161.0836715731821</v>
      </c>
      <c r="D11" s="32">
        <v>1580.541835786591</v>
      </c>
      <c r="E11" s="32">
        <v>2107.3891143821215</v>
      </c>
      <c r="F11" s="32">
        <v>50</v>
      </c>
      <c r="I11" s="7"/>
      <c r="J11" s="32"/>
      <c r="K11" s="32"/>
    </row>
    <row r="12" spans="2:11" x14ac:dyDescent="0.25">
      <c r="B12" t="s">
        <v>25</v>
      </c>
      <c r="C12" s="7">
        <v>3161.0836715731821</v>
      </c>
      <c r="D12" s="32">
        <v>1580.541835786591</v>
      </c>
      <c r="E12" s="32">
        <v>2107.3891143821215</v>
      </c>
      <c r="F12" s="32">
        <v>50</v>
      </c>
      <c r="I12" s="7"/>
      <c r="J12" s="32"/>
      <c r="K12" s="32"/>
    </row>
    <row r="13" spans="2:11" x14ac:dyDescent="0.25">
      <c r="B13" t="s">
        <v>26</v>
      </c>
      <c r="C13" s="7">
        <v>3161.0836715731821</v>
      </c>
      <c r="D13" s="32">
        <v>1580.541835786591</v>
      </c>
      <c r="E13" s="32">
        <v>2107.3891143821215</v>
      </c>
      <c r="F13" s="32">
        <v>50</v>
      </c>
      <c r="I13" s="7"/>
      <c r="J13" s="32"/>
      <c r="K13" s="32"/>
    </row>
    <row r="14" spans="2:11" x14ac:dyDescent="0.25">
      <c r="B14" t="s">
        <v>13</v>
      </c>
      <c r="C14" s="32">
        <v>526.84727859553038</v>
      </c>
      <c r="D14" s="32">
        <v>210.73891143821214</v>
      </c>
      <c r="E14" s="32">
        <v>105.36945571910607</v>
      </c>
      <c r="F14" s="32">
        <v>50</v>
      </c>
      <c r="I14" s="32"/>
      <c r="J14" s="32"/>
      <c r="K14" s="32"/>
    </row>
    <row r="15" spans="2:11" x14ac:dyDescent="0.25">
      <c r="B15" t="s">
        <v>18</v>
      </c>
      <c r="C15" s="7">
        <v>3161.0836715731821</v>
      </c>
      <c r="D15" s="32">
        <v>1580.541835786591</v>
      </c>
      <c r="E15" s="32">
        <v>2107.3891143821215</v>
      </c>
      <c r="F15" s="32">
        <v>50</v>
      </c>
      <c r="I15" s="7"/>
      <c r="J15" s="32"/>
      <c r="K15" s="32"/>
    </row>
    <row r="16" spans="2:11" x14ac:dyDescent="0.25">
      <c r="B16" t="s">
        <v>14</v>
      </c>
      <c r="C16" s="32">
        <v>526.84727859553038</v>
      </c>
      <c r="D16" s="32">
        <v>210.73891143821214</v>
      </c>
      <c r="E16" s="32">
        <v>105.36945571910607</v>
      </c>
      <c r="F16" s="32">
        <v>50</v>
      </c>
      <c r="I16" s="32"/>
      <c r="J16" s="32"/>
      <c r="K16" s="32"/>
    </row>
    <row r="17" spans="2:11" x14ac:dyDescent="0.25">
      <c r="B17" t="s">
        <v>27</v>
      </c>
      <c r="C17" s="32">
        <v>526.84727859553038</v>
      </c>
      <c r="D17" s="32">
        <v>210.73891143821214</v>
      </c>
      <c r="E17" s="32">
        <v>105.36945571910607</v>
      </c>
      <c r="F17" s="32">
        <v>50</v>
      </c>
      <c r="I17" s="32"/>
      <c r="J17" s="32"/>
      <c r="K17" s="32"/>
    </row>
    <row r="18" spans="2:11" x14ac:dyDescent="0.25">
      <c r="B18" t="s">
        <v>28</v>
      </c>
      <c r="C18" s="32">
        <v>526.84727859553038</v>
      </c>
      <c r="D18" s="32">
        <v>210.73891143821214</v>
      </c>
      <c r="E18" s="32">
        <v>105.36945571910607</v>
      </c>
      <c r="F18" s="32">
        <v>50</v>
      </c>
      <c r="I18" s="32"/>
      <c r="J18" s="32"/>
      <c r="K18" s="32"/>
    </row>
    <row r="19" spans="2:11" x14ac:dyDescent="0.25">
      <c r="B19" s="12"/>
    </row>
    <row r="20" spans="2:11" x14ac:dyDescent="0.25">
      <c r="B20" s="12"/>
    </row>
    <row r="21" spans="2:11" x14ac:dyDescent="0.25">
      <c r="B21" s="29" t="s">
        <v>107</v>
      </c>
    </row>
    <row r="22" spans="2:11" x14ac:dyDescent="0.25">
      <c r="B22" s="29" t="s">
        <v>108</v>
      </c>
    </row>
    <row r="23" spans="2:11" x14ac:dyDescent="0.25">
      <c r="B23" s="12"/>
    </row>
    <row r="24" spans="2:11" x14ac:dyDescent="0.25">
      <c r="B24" s="12"/>
    </row>
    <row r="25" spans="2:11" x14ac:dyDescent="0.25">
      <c r="B25" s="24" t="s">
        <v>101</v>
      </c>
    </row>
    <row r="26" spans="2:11" x14ac:dyDescent="0.25">
      <c r="B26" s="12"/>
    </row>
    <row r="27" spans="2:11" x14ac:dyDescent="0.25">
      <c r="B27" s="12"/>
    </row>
    <row r="28" spans="2:11" x14ac:dyDescent="0.25">
      <c r="B28" s="12"/>
    </row>
    <row r="29" spans="2:11" x14ac:dyDescent="0.25">
      <c r="B29" s="12"/>
    </row>
    <row r="30" spans="2:11" x14ac:dyDescent="0.25">
      <c r="B30" s="12"/>
    </row>
    <row r="31" spans="2:11" x14ac:dyDescent="0.25">
      <c r="B31" s="12"/>
    </row>
    <row r="32" spans="2:11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  <row r="37" spans="2:2" x14ac:dyDescent="0.25">
      <c r="B37" s="12"/>
    </row>
    <row r="38" spans="2:2" x14ac:dyDescent="0.25">
      <c r="B38" s="12"/>
    </row>
    <row r="39" spans="2:2" x14ac:dyDescent="0.25">
      <c r="B39" s="12"/>
    </row>
    <row r="40" spans="2:2" x14ac:dyDescent="0.25">
      <c r="B40" s="12"/>
    </row>
    <row r="41" spans="2:2" x14ac:dyDescent="0.25">
      <c r="B41" s="12"/>
    </row>
    <row r="42" spans="2:2" x14ac:dyDescent="0.25">
      <c r="B42" s="12"/>
    </row>
    <row r="43" spans="2:2" x14ac:dyDescent="0.25">
      <c r="B43" s="12"/>
    </row>
    <row r="44" spans="2:2" x14ac:dyDescent="0.25">
      <c r="B44" s="12"/>
    </row>
    <row r="45" spans="2:2" x14ac:dyDescent="0.25">
      <c r="B45" s="12"/>
    </row>
    <row r="46" spans="2:2" x14ac:dyDescent="0.25">
      <c r="B46" s="12"/>
    </row>
    <row r="47" spans="2:2" x14ac:dyDescent="0.25">
      <c r="B47" s="12"/>
    </row>
    <row r="48" spans="2:2" x14ac:dyDescent="0.25">
      <c r="B48" s="12"/>
    </row>
    <row r="49" spans="2:2" x14ac:dyDescent="0.25">
      <c r="B49" s="12"/>
    </row>
    <row r="50" spans="2:2" x14ac:dyDescent="0.25">
      <c r="B50" s="12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  <row r="60" spans="2:2" x14ac:dyDescent="0.25">
      <c r="B60" s="12"/>
    </row>
    <row r="61" spans="2:2" x14ac:dyDescent="0.25">
      <c r="B61" s="12"/>
    </row>
    <row r="62" spans="2:2" x14ac:dyDescent="0.25">
      <c r="B62" s="12"/>
    </row>
    <row r="63" spans="2:2" x14ac:dyDescent="0.25">
      <c r="B63" s="12"/>
    </row>
    <row r="64" spans="2:2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  <row r="71" spans="2:2" x14ac:dyDescent="0.25">
      <c r="B71" s="12"/>
    </row>
    <row r="72" spans="2:2" x14ac:dyDescent="0.25">
      <c r="B72" s="12"/>
    </row>
    <row r="73" spans="2:2" x14ac:dyDescent="0.25">
      <c r="B73" s="12"/>
    </row>
    <row r="74" spans="2:2" x14ac:dyDescent="0.25">
      <c r="B74" s="12"/>
    </row>
    <row r="75" spans="2:2" x14ac:dyDescent="0.25">
      <c r="B75" s="12"/>
    </row>
    <row r="76" spans="2:2" x14ac:dyDescent="0.25">
      <c r="B76" s="12"/>
    </row>
    <row r="77" spans="2:2" x14ac:dyDescent="0.25">
      <c r="B77" s="12"/>
    </row>
    <row r="78" spans="2:2" x14ac:dyDescent="0.25">
      <c r="B78" s="12"/>
    </row>
    <row r="79" spans="2:2" x14ac:dyDescent="0.25">
      <c r="B79" s="12"/>
    </row>
    <row r="80" spans="2:2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topLeftCell="B27" zoomScale="145" zoomScaleNormal="145" workbookViewId="0">
      <selection activeCell="B39" sqref="B39"/>
    </sheetView>
  </sheetViews>
  <sheetFormatPr baseColWidth="10" defaultRowHeight="13.2" x14ac:dyDescent="0.25"/>
  <sheetData>
    <row r="2" spans="2:17" x14ac:dyDescent="0.25">
      <c r="B2" s="1" t="s">
        <v>109</v>
      </c>
    </row>
    <row r="3" spans="2:17" ht="15.6" x14ac:dyDescent="0.25">
      <c r="C3" s="3" t="s">
        <v>110</v>
      </c>
      <c r="D3" s="27" t="s">
        <v>130</v>
      </c>
      <c r="E3" s="24" t="s">
        <v>131</v>
      </c>
    </row>
    <row r="4" spans="2:17" x14ac:dyDescent="0.25">
      <c r="B4" s="4"/>
      <c r="C4" s="6" t="s">
        <v>11</v>
      </c>
      <c r="D4" s="30" t="s">
        <v>129</v>
      </c>
      <c r="E4" s="28" t="s">
        <v>10</v>
      </c>
      <c r="F4" s="3"/>
      <c r="G4" s="3"/>
      <c r="H4" s="3"/>
      <c r="I4" s="3"/>
      <c r="J4" s="3"/>
    </row>
    <row r="5" spans="2:17" x14ac:dyDescent="0.25">
      <c r="B5" t="s">
        <v>111</v>
      </c>
      <c r="C5" s="9">
        <v>0.7</v>
      </c>
      <c r="D5" s="32">
        <v>41.094087730451371</v>
      </c>
      <c r="E5" s="2">
        <v>1.5</v>
      </c>
      <c r="F5" s="3"/>
      <c r="G5" s="3"/>
      <c r="H5" s="3"/>
      <c r="I5" s="32"/>
      <c r="J5" s="32"/>
      <c r="K5" s="7"/>
      <c r="L5" s="7"/>
      <c r="M5" s="7"/>
      <c r="N5" s="7"/>
      <c r="O5" s="7"/>
      <c r="P5" s="7"/>
      <c r="Q5" s="7"/>
    </row>
    <row r="6" spans="2:17" x14ac:dyDescent="0.25">
      <c r="B6" t="s">
        <v>112</v>
      </c>
      <c r="C6" s="9">
        <v>0.9</v>
      </c>
      <c r="D6" s="32">
        <v>42.147782287642428</v>
      </c>
      <c r="E6" s="2">
        <v>2</v>
      </c>
      <c r="F6" s="3"/>
      <c r="G6" s="3"/>
      <c r="H6" s="3"/>
      <c r="I6" s="3"/>
      <c r="J6" s="3"/>
    </row>
    <row r="7" spans="2:17" x14ac:dyDescent="0.25">
      <c r="B7" t="s">
        <v>113</v>
      </c>
      <c r="C7" s="9">
        <v>0.95</v>
      </c>
      <c r="D7" s="32">
        <v>63.221673431463643</v>
      </c>
      <c r="E7" s="2">
        <v>2</v>
      </c>
      <c r="F7" s="3"/>
      <c r="G7" s="3"/>
      <c r="H7" s="3"/>
      <c r="I7" s="3"/>
      <c r="J7" s="3"/>
    </row>
    <row r="8" spans="2:17" x14ac:dyDescent="0.25">
      <c r="D8" s="7"/>
      <c r="E8" s="3"/>
      <c r="F8" s="3"/>
      <c r="G8" s="3"/>
      <c r="H8" s="3"/>
      <c r="I8" s="3"/>
    </row>
    <row r="9" spans="2:17" x14ac:dyDescent="0.25">
      <c r="B9" s="1" t="s">
        <v>114</v>
      </c>
      <c r="D9" s="7"/>
      <c r="E9" s="3"/>
      <c r="F9" s="3"/>
      <c r="G9" s="3"/>
      <c r="H9" s="3"/>
      <c r="I9" s="3"/>
    </row>
    <row r="10" spans="2:17" ht="15.6" x14ac:dyDescent="0.25">
      <c r="C10" s="3" t="s">
        <v>110</v>
      </c>
      <c r="D10" s="27" t="s">
        <v>130</v>
      </c>
      <c r="E10" s="24" t="s">
        <v>131</v>
      </c>
      <c r="G10" s="3"/>
      <c r="H10" s="3"/>
      <c r="I10" s="3"/>
    </row>
    <row r="11" spans="2:17" x14ac:dyDescent="0.25">
      <c r="B11" s="4"/>
      <c r="C11" s="6" t="s">
        <v>11</v>
      </c>
      <c r="D11" s="33" t="s">
        <v>129</v>
      </c>
      <c r="E11" s="28" t="s">
        <v>10</v>
      </c>
      <c r="F11" s="3"/>
      <c r="G11" s="3"/>
      <c r="H11" s="3"/>
      <c r="I11" s="3"/>
    </row>
    <row r="12" spans="2:17" x14ac:dyDescent="0.25">
      <c r="B12" t="s">
        <v>115</v>
      </c>
      <c r="C12" s="9">
        <v>0.9</v>
      </c>
      <c r="D12" s="32">
        <v>115.90640129101668</v>
      </c>
      <c r="E12" s="2">
        <v>1.5</v>
      </c>
      <c r="F12" s="2"/>
      <c r="G12" s="3"/>
      <c r="H12" s="3"/>
      <c r="J12" s="3"/>
    </row>
    <row r="13" spans="2:17" x14ac:dyDescent="0.25">
      <c r="B13" t="s">
        <v>116</v>
      </c>
      <c r="C13" s="9">
        <v>0.98</v>
      </c>
      <c r="D13" s="32">
        <v>158.05418357865912</v>
      </c>
      <c r="E13" s="2">
        <v>2</v>
      </c>
      <c r="F13" s="2"/>
      <c r="G13" s="3"/>
      <c r="H13" s="3"/>
      <c r="J13" s="3"/>
    </row>
    <row r="14" spans="2:17" x14ac:dyDescent="0.25">
      <c r="B14" t="s">
        <v>117</v>
      </c>
      <c r="C14" s="9">
        <v>0.99</v>
      </c>
      <c r="D14" s="32">
        <v>273.96058486967581</v>
      </c>
      <c r="E14" s="2">
        <v>2</v>
      </c>
      <c r="F14" s="2"/>
      <c r="G14" s="3"/>
      <c r="H14" s="3"/>
      <c r="J14" s="3"/>
    </row>
    <row r="15" spans="2:17" x14ac:dyDescent="0.25">
      <c r="D15" s="7"/>
      <c r="E15" s="3"/>
      <c r="F15" s="3"/>
      <c r="G15" s="3"/>
      <c r="H15" s="3"/>
    </row>
    <row r="16" spans="2:17" x14ac:dyDescent="0.25">
      <c r="B16" s="1" t="s">
        <v>118</v>
      </c>
      <c r="D16" s="7"/>
      <c r="E16" s="3"/>
      <c r="F16" s="3"/>
      <c r="G16" s="3"/>
      <c r="H16" s="3"/>
    </row>
    <row r="17" spans="2:10" ht="15.6" x14ac:dyDescent="0.25">
      <c r="C17" s="3" t="s">
        <v>110</v>
      </c>
      <c r="D17" s="27" t="s">
        <v>130</v>
      </c>
      <c r="E17" s="24" t="s">
        <v>131</v>
      </c>
      <c r="G17" s="3"/>
      <c r="H17" s="3"/>
    </row>
    <row r="18" spans="2:10" x14ac:dyDescent="0.25">
      <c r="B18" s="4"/>
      <c r="C18" s="6" t="s">
        <v>11</v>
      </c>
      <c r="D18" s="33" t="s">
        <v>129</v>
      </c>
      <c r="E18" s="28" t="s">
        <v>10</v>
      </c>
      <c r="F18" s="3"/>
      <c r="G18" s="3"/>
      <c r="H18" s="3"/>
      <c r="I18" s="3"/>
      <c r="J18" s="3"/>
    </row>
    <row r="19" spans="2:10" x14ac:dyDescent="0.25">
      <c r="B19" t="s">
        <v>119</v>
      </c>
      <c r="C19" s="9">
        <v>0.6</v>
      </c>
      <c r="D19" s="32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5">
      <c r="B20" t="s">
        <v>120</v>
      </c>
      <c r="C20" s="9">
        <v>0.9</v>
      </c>
      <c r="D20" s="32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5">
      <c r="B21" t="s">
        <v>121</v>
      </c>
      <c r="C21" s="9">
        <v>0.95</v>
      </c>
      <c r="D21" s="32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5">
      <c r="E22" s="3"/>
      <c r="F22" s="3"/>
      <c r="G22" s="3"/>
      <c r="H22" s="3"/>
      <c r="I22" s="3"/>
      <c r="J22" s="3"/>
    </row>
    <row r="23" spans="2:10" x14ac:dyDescent="0.25">
      <c r="E23" s="3"/>
      <c r="F23" s="3"/>
      <c r="G23" s="3"/>
      <c r="H23" s="3"/>
      <c r="I23" s="3"/>
      <c r="J23" s="3"/>
    </row>
    <row r="24" spans="2:10" x14ac:dyDescent="0.25">
      <c r="B24" t="s">
        <v>122</v>
      </c>
      <c r="E24" s="3"/>
      <c r="F24" s="3"/>
      <c r="G24" s="3"/>
      <c r="H24" s="3"/>
      <c r="I24" s="3"/>
      <c r="J24" s="3"/>
    </row>
    <row r="25" spans="2:10" x14ac:dyDescent="0.25">
      <c r="B25" t="s">
        <v>123</v>
      </c>
    </row>
    <row r="26" spans="2:10" x14ac:dyDescent="0.25">
      <c r="B26" s="37" t="s">
        <v>132</v>
      </c>
    </row>
    <row r="27" spans="2:10" x14ac:dyDescent="0.25">
      <c r="B27" s="24" t="s">
        <v>133</v>
      </c>
    </row>
    <row r="28" spans="2:10" x14ac:dyDescent="0.25">
      <c r="B28" s="24" t="s">
        <v>101</v>
      </c>
    </row>
    <row r="30" spans="2:10" x14ac:dyDescent="0.25">
      <c r="B30" s="1" t="s">
        <v>124</v>
      </c>
    </row>
    <row r="33" spans="2:6" x14ac:dyDescent="0.25">
      <c r="B33" s="4"/>
      <c r="C33" s="6" t="s">
        <v>50</v>
      </c>
      <c r="D33" s="6" t="s">
        <v>51</v>
      </c>
      <c r="E33" s="6" t="s">
        <v>69</v>
      </c>
    </row>
    <row r="34" spans="2:6" x14ac:dyDescent="0.25">
      <c r="B34" t="s">
        <v>73</v>
      </c>
      <c r="C34">
        <v>0.99</v>
      </c>
      <c r="D34" s="3">
        <v>0.95</v>
      </c>
      <c r="E34" s="31" t="s">
        <v>125</v>
      </c>
    </row>
    <row r="35" spans="2:6" x14ac:dyDescent="0.25">
      <c r="B35" t="s">
        <v>126</v>
      </c>
      <c r="C35">
        <v>0.95</v>
      </c>
      <c r="D35" s="31" t="s">
        <v>125</v>
      </c>
      <c r="E35" s="14">
        <v>0.9</v>
      </c>
    </row>
    <row r="36" spans="2:6" x14ac:dyDescent="0.25">
      <c r="B36" t="s">
        <v>71</v>
      </c>
      <c r="C36">
        <v>0.95</v>
      </c>
      <c r="D36" s="31" t="s">
        <v>125</v>
      </c>
      <c r="E36" s="31" t="s">
        <v>125</v>
      </c>
    </row>
    <row r="37" spans="2:6" x14ac:dyDescent="0.25">
      <c r="D37" s="3"/>
      <c r="E37" s="3"/>
    </row>
    <row r="38" spans="2:6" x14ac:dyDescent="0.25">
      <c r="B38" t="s">
        <v>127</v>
      </c>
    </row>
    <row r="39" spans="2:6" x14ac:dyDescent="0.25">
      <c r="B39" t="s">
        <v>128</v>
      </c>
    </row>
    <row r="40" spans="2:6" x14ac:dyDescent="0.25">
      <c r="F40" s="3"/>
    </row>
    <row r="41" spans="2:6" x14ac:dyDescent="0.25">
      <c r="F41" s="3"/>
    </row>
    <row r="42" spans="2:6" x14ac:dyDescent="0.25">
      <c r="F42" s="3"/>
    </row>
    <row r="43" spans="2:6" x14ac:dyDescent="0.25">
      <c r="F43" s="3"/>
    </row>
    <row r="44" spans="2:6" x14ac:dyDescent="0.25">
      <c r="F44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E8EB-4760-4F68-B59A-2454AA3B35F3}">
  <dimension ref="B3:R24"/>
  <sheetViews>
    <sheetView workbookViewId="0">
      <selection activeCell="J30" sqref="J30"/>
    </sheetView>
  </sheetViews>
  <sheetFormatPr baseColWidth="10" defaultRowHeight="13.2" x14ac:dyDescent="0.25"/>
  <cols>
    <col min="2" max="2" width="15.6640625" customWidth="1"/>
    <col min="3" max="3" width="15.88671875" customWidth="1"/>
    <col min="4" max="4" width="15" customWidth="1"/>
    <col min="5" max="5" width="25.109375" customWidth="1"/>
    <col min="7" max="7" width="20.6640625" customWidth="1"/>
    <col min="8" max="8" width="17.109375" customWidth="1"/>
    <col min="9" max="9" width="18.88671875" customWidth="1"/>
    <col min="10" max="10" width="17.33203125" customWidth="1"/>
  </cols>
  <sheetData>
    <row r="3" spans="2:18" ht="14.4" x14ac:dyDescent="0.25">
      <c r="B3" s="52" t="s">
        <v>155</v>
      </c>
      <c r="C3" s="52" t="s">
        <v>156</v>
      </c>
      <c r="D3" s="52" t="s">
        <v>157</v>
      </c>
      <c r="E3" s="52" t="s">
        <v>158</v>
      </c>
      <c r="F3" s="52" t="s">
        <v>159</v>
      </c>
      <c r="G3" s="52" t="s">
        <v>160</v>
      </c>
      <c r="H3" s="52" t="s">
        <v>161</v>
      </c>
      <c r="I3" s="52" t="s">
        <v>162</v>
      </c>
      <c r="J3" s="52" t="s">
        <v>163</v>
      </c>
      <c r="K3" s="52" t="s">
        <v>164</v>
      </c>
      <c r="L3" s="52" t="s">
        <v>165</v>
      </c>
      <c r="M3" s="52" t="s">
        <v>166</v>
      </c>
      <c r="N3" s="52" t="s">
        <v>167</v>
      </c>
      <c r="O3" s="52" t="s">
        <v>168</v>
      </c>
      <c r="P3" s="52" t="s">
        <v>169</v>
      </c>
      <c r="Q3" s="52" t="s">
        <v>170</v>
      </c>
      <c r="R3" s="52" t="s">
        <v>171</v>
      </c>
    </row>
    <row r="4" spans="2:18" x14ac:dyDescent="0.25">
      <c r="B4" s="53" t="s">
        <v>172</v>
      </c>
      <c r="C4" s="53" t="s">
        <v>173</v>
      </c>
      <c r="D4" s="53" t="s">
        <v>174</v>
      </c>
      <c r="E4" s="53">
        <v>60</v>
      </c>
      <c r="F4" s="53"/>
      <c r="G4" s="53"/>
      <c r="H4" s="53">
        <v>0.9</v>
      </c>
      <c r="I4" s="53">
        <v>48.7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527</v>
      </c>
      <c r="P4" s="53">
        <v>211</v>
      </c>
      <c r="Q4" s="53">
        <v>105</v>
      </c>
      <c r="R4" s="53">
        <v>50</v>
      </c>
    </row>
    <row r="5" spans="2:18" x14ac:dyDescent="0.25">
      <c r="B5" s="53" t="s">
        <v>175</v>
      </c>
      <c r="C5" s="53" t="s">
        <v>173</v>
      </c>
      <c r="D5" s="53" t="s">
        <v>176</v>
      </c>
      <c r="E5" s="53">
        <v>204</v>
      </c>
      <c r="F5" s="53"/>
      <c r="G5" s="53"/>
      <c r="H5" s="53">
        <v>0.9</v>
      </c>
      <c r="I5" s="53">
        <v>44.5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527</v>
      </c>
      <c r="P5" s="53">
        <v>211</v>
      </c>
      <c r="Q5" s="53">
        <v>105</v>
      </c>
      <c r="R5" s="53">
        <v>50</v>
      </c>
    </row>
    <row r="6" spans="2:18" x14ac:dyDescent="0.25">
      <c r="B6" s="53" t="s">
        <v>177</v>
      </c>
      <c r="C6" s="53" t="s">
        <v>154</v>
      </c>
      <c r="D6" s="53" t="s">
        <v>178</v>
      </c>
      <c r="E6" s="53">
        <v>575</v>
      </c>
      <c r="F6" s="53">
        <v>0.376</v>
      </c>
      <c r="G6" s="53">
        <v>1.9</v>
      </c>
      <c r="H6" s="53">
        <v>0.88</v>
      </c>
      <c r="I6" s="53"/>
      <c r="J6" s="53">
        <v>22.7</v>
      </c>
      <c r="K6" s="53">
        <v>44.61</v>
      </c>
      <c r="L6" s="53">
        <v>22.8</v>
      </c>
      <c r="M6" s="53">
        <v>16.5</v>
      </c>
      <c r="N6" s="53">
        <v>2385.29</v>
      </c>
      <c r="O6" s="53">
        <v>527</v>
      </c>
      <c r="P6" s="53">
        <v>211</v>
      </c>
      <c r="Q6" s="53">
        <v>105</v>
      </c>
      <c r="R6" s="53">
        <v>50</v>
      </c>
    </row>
    <row r="7" spans="2:18" x14ac:dyDescent="0.25">
      <c r="B7" s="53" t="s">
        <v>179</v>
      </c>
      <c r="C7" s="53" t="s">
        <v>154</v>
      </c>
      <c r="D7" s="53" t="s">
        <v>180</v>
      </c>
      <c r="E7" s="53">
        <v>812</v>
      </c>
      <c r="F7" s="53">
        <v>0.35</v>
      </c>
      <c r="G7" s="53">
        <v>3.1</v>
      </c>
      <c r="H7" s="53">
        <v>0.88</v>
      </c>
      <c r="I7" s="53"/>
      <c r="J7" s="53">
        <v>24.4</v>
      </c>
      <c r="K7" s="53">
        <v>44.61</v>
      </c>
      <c r="L7" s="53">
        <v>22.8</v>
      </c>
      <c r="M7" s="53">
        <v>16.5</v>
      </c>
      <c r="N7" s="53">
        <v>2385.29</v>
      </c>
      <c r="O7" s="53">
        <v>3161</v>
      </c>
      <c r="P7" s="53">
        <v>1581</v>
      </c>
      <c r="Q7" s="53">
        <v>2107</v>
      </c>
      <c r="R7" s="53">
        <v>50</v>
      </c>
    </row>
    <row r="8" spans="2:18" x14ac:dyDescent="0.25">
      <c r="B8" s="53" t="s">
        <v>181</v>
      </c>
      <c r="C8" s="53" t="s">
        <v>154</v>
      </c>
      <c r="D8" s="53" t="s">
        <v>182</v>
      </c>
      <c r="E8" s="53">
        <v>806</v>
      </c>
      <c r="F8" s="53">
        <v>0.38</v>
      </c>
      <c r="G8" s="53">
        <v>4.0999999999999996</v>
      </c>
      <c r="H8" s="53">
        <v>0.87</v>
      </c>
      <c r="I8" s="53"/>
      <c r="J8" s="53">
        <v>22.4</v>
      </c>
      <c r="K8" s="53">
        <v>44.61</v>
      </c>
      <c r="L8" s="53">
        <v>22.8</v>
      </c>
      <c r="M8" s="53">
        <v>16.5</v>
      </c>
      <c r="N8" s="53">
        <v>2385.29</v>
      </c>
      <c r="O8" s="53">
        <v>3161</v>
      </c>
      <c r="P8" s="53">
        <v>1581</v>
      </c>
      <c r="Q8" s="53">
        <v>2107</v>
      </c>
      <c r="R8" s="53">
        <v>50</v>
      </c>
    </row>
    <row r="9" spans="2:18" x14ac:dyDescent="0.25">
      <c r="B9" s="53" t="s">
        <v>183</v>
      </c>
      <c r="C9" s="53" t="s">
        <v>151</v>
      </c>
      <c r="D9" s="53" t="s">
        <v>180</v>
      </c>
      <c r="E9" s="53">
        <v>731</v>
      </c>
      <c r="F9" s="53">
        <v>0.45400000000000001</v>
      </c>
      <c r="G9" s="53">
        <v>3.4</v>
      </c>
      <c r="H9" s="53">
        <v>0.93</v>
      </c>
      <c r="I9" s="53"/>
      <c r="J9" s="53">
        <v>60.1</v>
      </c>
      <c r="K9" s="53">
        <v>0.18099999999999999</v>
      </c>
      <c r="L9" s="53">
        <v>1.4E-2</v>
      </c>
      <c r="M9" s="53">
        <v>5.59</v>
      </c>
      <c r="N9" s="53">
        <v>2856</v>
      </c>
      <c r="O9" s="53">
        <v>3161</v>
      </c>
      <c r="P9" s="53">
        <v>1581</v>
      </c>
      <c r="Q9" s="53">
        <v>2107</v>
      </c>
      <c r="R9" s="53">
        <v>50</v>
      </c>
    </row>
    <row r="10" spans="2:18" x14ac:dyDescent="0.25">
      <c r="B10" s="53" t="s">
        <v>184</v>
      </c>
      <c r="C10" s="53" t="s">
        <v>185</v>
      </c>
      <c r="D10" s="53" t="s">
        <v>186</v>
      </c>
      <c r="E10" s="53">
        <v>439</v>
      </c>
      <c r="F10" s="53">
        <v>0.28000000000000003</v>
      </c>
      <c r="G10" s="53">
        <v>11.5</v>
      </c>
      <c r="H10" s="53">
        <v>0.9</v>
      </c>
      <c r="I10" s="53"/>
      <c r="J10" s="53">
        <v>158.4</v>
      </c>
      <c r="K10" s="53">
        <v>0.28000000000000003</v>
      </c>
      <c r="L10" s="53">
        <v>23.08</v>
      </c>
      <c r="M10" s="53">
        <v>1.42</v>
      </c>
      <c r="N10" s="53">
        <v>3163.16</v>
      </c>
      <c r="O10" s="53">
        <v>527</v>
      </c>
      <c r="P10" s="53">
        <v>211</v>
      </c>
      <c r="Q10" s="53">
        <v>105</v>
      </c>
      <c r="R10" s="53">
        <v>50</v>
      </c>
    </row>
    <row r="11" spans="2:18" x14ac:dyDescent="0.25">
      <c r="B11" s="53" t="s">
        <v>187</v>
      </c>
      <c r="C11" s="53" t="s">
        <v>185</v>
      </c>
      <c r="D11" s="53" t="s">
        <v>188</v>
      </c>
      <c r="E11" s="53">
        <v>169</v>
      </c>
      <c r="F11" s="53">
        <v>0.33500000000000002</v>
      </c>
      <c r="G11" s="53">
        <v>16.5</v>
      </c>
      <c r="H11" s="53">
        <v>0.9</v>
      </c>
      <c r="I11" s="53"/>
      <c r="J11" s="53">
        <v>132.4</v>
      </c>
      <c r="K11" s="53">
        <v>0.28000000000000003</v>
      </c>
      <c r="L11" s="53">
        <v>23.08</v>
      </c>
      <c r="M11" s="53">
        <v>1.42</v>
      </c>
      <c r="N11" s="53">
        <v>3163.16</v>
      </c>
      <c r="O11" s="53">
        <v>527</v>
      </c>
      <c r="P11" s="53">
        <v>211</v>
      </c>
      <c r="Q11" s="53">
        <v>105</v>
      </c>
      <c r="R11" s="53">
        <v>50</v>
      </c>
    </row>
    <row r="12" spans="2:18" x14ac:dyDescent="0.25">
      <c r="B12" s="53" t="s">
        <v>189</v>
      </c>
      <c r="C12" s="53" t="s">
        <v>185</v>
      </c>
      <c r="D12" s="53" t="s">
        <v>190</v>
      </c>
      <c r="E12" s="53">
        <v>203</v>
      </c>
      <c r="F12" s="53">
        <v>0.35799999999999998</v>
      </c>
      <c r="G12" s="53">
        <v>12.5</v>
      </c>
      <c r="H12" s="53">
        <v>0.44</v>
      </c>
      <c r="I12" s="53"/>
      <c r="J12" s="53">
        <v>123.9</v>
      </c>
      <c r="K12" s="53">
        <v>0.28000000000000003</v>
      </c>
      <c r="L12" s="53">
        <v>23.08</v>
      </c>
      <c r="M12" s="53">
        <v>1.42</v>
      </c>
      <c r="N12" s="53">
        <v>3163.16</v>
      </c>
      <c r="O12" s="53">
        <v>3161</v>
      </c>
      <c r="P12" s="53">
        <v>1581</v>
      </c>
      <c r="Q12" s="53">
        <v>2107</v>
      </c>
      <c r="R12" s="53">
        <v>50</v>
      </c>
    </row>
    <row r="13" spans="2:18" x14ac:dyDescent="0.25">
      <c r="B13" s="53" t="s">
        <v>191</v>
      </c>
      <c r="C13" s="53" t="s">
        <v>185</v>
      </c>
      <c r="D13" s="53" t="s">
        <v>178</v>
      </c>
      <c r="E13" s="53">
        <v>58</v>
      </c>
      <c r="F13" s="53">
        <v>0.221</v>
      </c>
      <c r="G13" s="53">
        <v>11.6</v>
      </c>
      <c r="H13" s="53">
        <v>0.61</v>
      </c>
      <c r="I13" s="53"/>
      <c r="J13" s="53">
        <v>200.7</v>
      </c>
      <c r="K13" s="53">
        <v>0.28000000000000003</v>
      </c>
      <c r="L13" s="53">
        <v>23.08</v>
      </c>
      <c r="M13" s="53">
        <v>1.42</v>
      </c>
      <c r="N13" s="53">
        <v>3163.16</v>
      </c>
      <c r="O13" s="53">
        <v>527</v>
      </c>
      <c r="P13" s="53">
        <v>211</v>
      </c>
      <c r="Q13" s="53">
        <v>105</v>
      </c>
      <c r="R13" s="53">
        <v>50</v>
      </c>
    </row>
    <row r="14" spans="2:18" x14ac:dyDescent="0.25">
      <c r="B14" s="53" t="s">
        <v>192</v>
      </c>
      <c r="C14" s="53" t="s">
        <v>185</v>
      </c>
      <c r="D14" s="53" t="s">
        <v>193</v>
      </c>
      <c r="E14" s="53">
        <v>97</v>
      </c>
      <c r="F14" s="53">
        <v>0.30599999999999999</v>
      </c>
      <c r="G14" s="53">
        <v>24</v>
      </c>
      <c r="H14" s="53">
        <v>0.9</v>
      </c>
      <c r="I14" s="53"/>
      <c r="J14" s="53">
        <v>145</v>
      </c>
      <c r="K14" s="53">
        <v>0.28000000000000003</v>
      </c>
      <c r="L14" s="53">
        <v>23.08</v>
      </c>
      <c r="M14" s="53">
        <v>1.42</v>
      </c>
      <c r="N14" s="53">
        <v>3163.16</v>
      </c>
      <c r="O14" s="53">
        <v>527</v>
      </c>
      <c r="P14" s="53">
        <v>211</v>
      </c>
      <c r="Q14" s="53">
        <v>105</v>
      </c>
      <c r="R14" s="53">
        <v>50</v>
      </c>
    </row>
    <row r="15" spans="2:18" x14ac:dyDescent="0.25">
      <c r="B15" s="53" t="s">
        <v>194</v>
      </c>
      <c r="C15" s="53" t="s">
        <v>185</v>
      </c>
      <c r="D15" s="53" t="s">
        <v>180</v>
      </c>
      <c r="E15" s="53">
        <v>700</v>
      </c>
      <c r="F15" s="53">
        <v>0.40699999999999997</v>
      </c>
      <c r="G15" s="53">
        <v>5.9</v>
      </c>
      <c r="H15" s="53">
        <v>0.92</v>
      </c>
      <c r="I15" s="53"/>
      <c r="J15" s="53">
        <v>109</v>
      </c>
      <c r="K15" s="53">
        <v>0.28000000000000003</v>
      </c>
      <c r="L15" s="53">
        <v>23.08</v>
      </c>
      <c r="M15" s="53">
        <v>1.42</v>
      </c>
      <c r="N15" s="53">
        <v>3163.16</v>
      </c>
      <c r="O15" s="53">
        <v>3161</v>
      </c>
      <c r="P15" s="53">
        <v>1581</v>
      </c>
      <c r="Q15" s="53">
        <v>2107</v>
      </c>
      <c r="R15" s="53">
        <v>50</v>
      </c>
    </row>
    <row r="16" spans="2:18" x14ac:dyDescent="0.25">
      <c r="B16" s="53" t="s">
        <v>195</v>
      </c>
      <c r="C16" s="53" t="s">
        <v>185</v>
      </c>
      <c r="D16" s="53" t="s">
        <v>196</v>
      </c>
      <c r="E16" s="53">
        <v>71</v>
      </c>
      <c r="F16" s="53">
        <v>0.20399999999999999</v>
      </c>
      <c r="G16" s="53">
        <v>6.1</v>
      </c>
      <c r="H16" s="53">
        <v>0.57999999999999996</v>
      </c>
      <c r="I16" s="53"/>
      <c r="J16" s="53">
        <v>217.4</v>
      </c>
      <c r="K16" s="53">
        <v>0.28000000000000003</v>
      </c>
      <c r="L16" s="53">
        <v>23.08</v>
      </c>
      <c r="M16" s="53">
        <v>1.42</v>
      </c>
      <c r="N16" s="53">
        <v>3163.16</v>
      </c>
      <c r="O16" s="53">
        <v>3161</v>
      </c>
      <c r="P16" s="53">
        <v>1581</v>
      </c>
      <c r="Q16" s="53">
        <v>2107</v>
      </c>
      <c r="R16" s="53">
        <v>50</v>
      </c>
    </row>
    <row r="17" spans="2:18" x14ac:dyDescent="0.25">
      <c r="B17" s="53" t="s">
        <v>197</v>
      </c>
      <c r="C17" s="53" t="s">
        <v>185</v>
      </c>
      <c r="D17" s="53" t="s">
        <v>26</v>
      </c>
      <c r="E17" s="53">
        <v>368</v>
      </c>
      <c r="F17" s="53">
        <v>0.28000000000000003</v>
      </c>
      <c r="G17" s="53">
        <v>3.7</v>
      </c>
      <c r="H17" s="53">
        <v>0.91</v>
      </c>
      <c r="I17" s="53"/>
      <c r="J17" s="53">
        <v>158.4</v>
      </c>
      <c r="K17" s="53">
        <v>0.28000000000000003</v>
      </c>
      <c r="L17" s="53">
        <v>23.08</v>
      </c>
      <c r="M17" s="53">
        <v>1.42</v>
      </c>
      <c r="N17" s="53">
        <v>3163.16</v>
      </c>
      <c r="O17" s="53">
        <v>3161</v>
      </c>
      <c r="P17" s="53">
        <v>1581</v>
      </c>
      <c r="Q17" s="53">
        <v>2107</v>
      </c>
      <c r="R17" s="53">
        <v>50</v>
      </c>
    </row>
    <row r="18" spans="2:18" x14ac:dyDescent="0.25">
      <c r="B18" s="53" t="s">
        <v>198</v>
      </c>
      <c r="C18" s="53" t="s">
        <v>185</v>
      </c>
      <c r="D18" s="53" t="s">
        <v>174</v>
      </c>
      <c r="E18" s="53">
        <v>134</v>
      </c>
      <c r="F18" s="53">
        <v>0.27800000000000002</v>
      </c>
      <c r="G18" s="53">
        <v>14.6</v>
      </c>
      <c r="H18" s="53">
        <v>0.9</v>
      </c>
      <c r="I18" s="53"/>
      <c r="J18" s="53">
        <v>159.6</v>
      </c>
      <c r="K18" s="53">
        <v>0.28000000000000003</v>
      </c>
      <c r="L18" s="53">
        <v>23.08</v>
      </c>
      <c r="M18" s="53">
        <v>1.42</v>
      </c>
      <c r="N18" s="53">
        <v>3163.16</v>
      </c>
      <c r="O18" s="53">
        <v>527</v>
      </c>
      <c r="P18" s="53">
        <v>211</v>
      </c>
      <c r="Q18" s="53">
        <v>105</v>
      </c>
      <c r="R18" s="53">
        <v>50</v>
      </c>
    </row>
    <row r="19" spans="2:18" x14ac:dyDescent="0.25">
      <c r="B19" s="53" t="s">
        <v>199</v>
      </c>
      <c r="C19" s="53" t="s">
        <v>185</v>
      </c>
      <c r="D19" s="53" t="s">
        <v>176</v>
      </c>
      <c r="E19" s="53">
        <v>1043</v>
      </c>
      <c r="F19" s="53">
        <v>0.35899999999999999</v>
      </c>
      <c r="G19" s="53">
        <v>8.6</v>
      </c>
      <c r="H19" s="53">
        <v>0.92</v>
      </c>
      <c r="I19" s="53"/>
      <c r="J19" s="53">
        <v>123.6</v>
      </c>
      <c r="K19" s="53">
        <v>0.28000000000000003</v>
      </c>
      <c r="L19" s="53">
        <v>23.08</v>
      </c>
      <c r="M19" s="53">
        <v>1.42</v>
      </c>
      <c r="N19" s="53">
        <v>3163.16</v>
      </c>
      <c r="O19" s="53">
        <v>527</v>
      </c>
      <c r="P19" s="53">
        <v>211</v>
      </c>
      <c r="Q19" s="53">
        <v>105</v>
      </c>
      <c r="R19" s="53">
        <v>50</v>
      </c>
    </row>
    <row r="20" spans="2:18" x14ac:dyDescent="0.25">
      <c r="B20" s="53" t="s">
        <v>200</v>
      </c>
      <c r="C20" s="53" t="s">
        <v>185</v>
      </c>
      <c r="D20" s="53" t="s">
        <v>201</v>
      </c>
      <c r="E20" s="53">
        <v>135</v>
      </c>
      <c r="F20" s="53">
        <v>0.29599999999999999</v>
      </c>
      <c r="G20" s="53">
        <v>3.6</v>
      </c>
      <c r="H20" s="53">
        <v>0.9</v>
      </c>
      <c r="I20" s="53"/>
      <c r="J20" s="53">
        <v>149.9</v>
      </c>
      <c r="K20" s="53">
        <v>0.28000000000000003</v>
      </c>
      <c r="L20" s="53">
        <v>23.08</v>
      </c>
      <c r="M20" s="53">
        <v>1.42</v>
      </c>
      <c r="N20" s="53">
        <v>3163.16</v>
      </c>
      <c r="O20" s="53">
        <v>527</v>
      </c>
      <c r="P20" s="53">
        <v>211</v>
      </c>
      <c r="Q20" s="53">
        <v>105</v>
      </c>
      <c r="R20" s="53">
        <v>50</v>
      </c>
    </row>
    <row r="21" spans="2:18" x14ac:dyDescent="0.25">
      <c r="B21" s="53" t="s">
        <v>202</v>
      </c>
      <c r="C21" s="53" t="s">
        <v>185</v>
      </c>
      <c r="D21" s="53" t="s">
        <v>203</v>
      </c>
      <c r="E21" s="53">
        <v>139</v>
      </c>
      <c r="F21" s="53">
        <v>0.36099999999999999</v>
      </c>
      <c r="G21" s="53">
        <v>21</v>
      </c>
      <c r="H21" s="53">
        <v>0.9</v>
      </c>
      <c r="I21" s="53"/>
      <c r="J21" s="53">
        <v>122.9</v>
      </c>
      <c r="K21" s="53">
        <v>0.28000000000000003</v>
      </c>
      <c r="L21" s="53">
        <v>23.08</v>
      </c>
      <c r="M21" s="53">
        <v>1.42</v>
      </c>
      <c r="N21" s="53">
        <v>3163.16</v>
      </c>
      <c r="O21" s="53">
        <v>527</v>
      </c>
      <c r="P21" s="53">
        <v>211</v>
      </c>
      <c r="Q21" s="53">
        <v>105</v>
      </c>
      <c r="R21" s="53">
        <v>50</v>
      </c>
    </row>
    <row r="22" spans="2:18" x14ac:dyDescent="0.25">
      <c r="B22" s="53" t="s">
        <v>204</v>
      </c>
      <c r="C22" s="53" t="s">
        <v>205</v>
      </c>
      <c r="D22" s="53" t="s">
        <v>176</v>
      </c>
      <c r="E22" s="53">
        <v>5571</v>
      </c>
      <c r="F22" s="53"/>
      <c r="G22" s="53"/>
      <c r="H22" s="53">
        <v>0.6</v>
      </c>
      <c r="I22" s="53"/>
      <c r="J22" s="53"/>
      <c r="K22" s="53">
        <v>0</v>
      </c>
      <c r="L22" s="53">
        <v>0</v>
      </c>
      <c r="M22" s="53">
        <v>0</v>
      </c>
      <c r="N22" s="53">
        <v>0</v>
      </c>
      <c r="O22" s="53">
        <v>527</v>
      </c>
      <c r="P22" s="53">
        <v>211</v>
      </c>
      <c r="Q22" s="53">
        <v>105</v>
      </c>
      <c r="R22" s="53">
        <v>50</v>
      </c>
    </row>
    <row r="23" spans="2:18" x14ac:dyDescent="0.25">
      <c r="B23" s="53" t="s">
        <v>206</v>
      </c>
      <c r="C23" s="53" t="s">
        <v>207</v>
      </c>
      <c r="D23" s="53" t="s">
        <v>190</v>
      </c>
      <c r="E23" s="53">
        <v>192</v>
      </c>
      <c r="F23" s="53"/>
      <c r="G23" s="53">
        <v>10</v>
      </c>
      <c r="H23" s="53">
        <v>0.25</v>
      </c>
      <c r="I23" s="53"/>
      <c r="J23" s="53"/>
      <c r="K23" s="53">
        <v>0</v>
      </c>
      <c r="L23" s="53">
        <v>0</v>
      </c>
      <c r="M23" s="53">
        <v>0</v>
      </c>
      <c r="N23" s="53">
        <v>0</v>
      </c>
      <c r="O23" s="53">
        <v>3161</v>
      </c>
      <c r="P23" s="53">
        <v>1581</v>
      </c>
      <c r="Q23" s="53">
        <v>2107</v>
      </c>
      <c r="R23" s="53">
        <v>50</v>
      </c>
    </row>
    <row r="24" spans="2:18" x14ac:dyDescent="0.25">
      <c r="B24" s="53" t="s">
        <v>208</v>
      </c>
      <c r="C24" s="53" t="s">
        <v>209</v>
      </c>
      <c r="D24" s="53" t="s">
        <v>178</v>
      </c>
      <c r="E24" s="53">
        <v>200</v>
      </c>
      <c r="F24" s="53"/>
      <c r="G24" s="53">
        <v>10</v>
      </c>
      <c r="H24" s="53">
        <v>0.25</v>
      </c>
      <c r="I24" s="53"/>
      <c r="J24" s="53"/>
      <c r="K24" s="53">
        <v>0</v>
      </c>
      <c r="L24" s="53">
        <v>0</v>
      </c>
      <c r="M24" s="53">
        <v>0</v>
      </c>
      <c r="N24" s="53">
        <v>0</v>
      </c>
      <c r="O24" s="53">
        <v>527</v>
      </c>
      <c r="P24" s="53">
        <v>211</v>
      </c>
      <c r="Q24" s="53">
        <v>105</v>
      </c>
      <c r="R24" s="5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9779-DDC7-491D-BAB4-82C721E83E69}">
  <dimension ref="B3:U23"/>
  <sheetViews>
    <sheetView workbookViewId="0">
      <selection activeCell="B4" sqref="B4:R23"/>
    </sheetView>
  </sheetViews>
  <sheetFormatPr baseColWidth="10" defaultRowHeight="13.2" x14ac:dyDescent="0.25"/>
  <sheetData>
    <row r="3" spans="2:21" ht="14.4" x14ac:dyDescent="0.25">
      <c r="B3" s="52" t="s">
        <v>155</v>
      </c>
      <c r="C3" s="52" t="s">
        <v>156</v>
      </c>
      <c r="D3" s="52" t="s">
        <v>157</v>
      </c>
      <c r="E3" s="52" t="s">
        <v>210</v>
      </c>
      <c r="F3" s="52" t="s">
        <v>211</v>
      </c>
      <c r="G3" s="52" t="s">
        <v>212</v>
      </c>
      <c r="H3" s="52" t="s">
        <v>213</v>
      </c>
      <c r="I3" s="52" t="s">
        <v>159</v>
      </c>
      <c r="J3" s="52" t="s">
        <v>214</v>
      </c>
      <c r="K3" s="52" t="s">
        <v>161</v>
      </c>
      <c r="L3" s="52" t="s">
        <v>215</v>
      </c>
      <c r="M3" s="52" t="s">
        <v>163</v>
      </c>
      <c r="N3" s="52" t="s">
        <v>164</v>
      </c>
      <c r="O3" s="52" t="s">
        <v>165</v>
      </c>
      <c r="P3" s="52" t="s">
        <v>166</v>
      </c>
      <c r="Q3" s="52" t="s">
        <v>167</v>
      </c>
      <c r="R3" s="52" t="s">
        <v>168</v>
      </c>
      <c r="S3" s="52" t="s">
        <v>169</v>
      </c>
      <c r="T3" s="52" t="s">
        <v>170</v>
      </c>
      <c r="U3" s="52" t="s">
        <v>171</v>
      </c>
    </row>
    <row r="4" spans="2:21" x14ac:dyDescent="0.25">
      <c r="B4" t="s">
        <v>172</v>
      </c>
      <c r="C4" t="s">
        <v>154</v>
      </c>
      <c r="D4" t="s">
        <v>186</v>
      </c>
      <c r="E4">
        <v>2300</v>
      </c>
      <c r="F4">
        <v>30</v>
      </c>
      <c r="G4">
        <v>0.1</v>
      </c>
      <c r="H4">
        <v>10</v>
      </c>
      <c r="I4">
        <v>0.38</v>
      </c>
      <c r="J4">
        <v>2</v>
      </c>
      <c r="K4">
        <v>0.88</v>
      </c>
      <c r="M4">
        <v>22.44736842</v>
      </c>
      <c r="N4">
        <v>8.1999999999999993</v>
      </c>
      <c r="O4">
        <v>18.600000000000001</v>
      </c>
      <c r="P4">
        <v>3.6</v>
      </c>
      <c r="Q4">
        <v>2164.71</v>
      </c>
      <c r="R4">
        <v>527</v>
      </c>
      <c r="S4">
        <v>211</v>
      </c>
      <c r="T4">
        <v>105</v>
      </c>
      <c r="U4">
        <v>50</v>
      </c>
    </row>
    <row r="5" spans="2:21" x14ac:dyDescent="0.25">
      <c r="B5" t="s">
        <v>175</v>
      </c>
      <c r="C5" t="s">
        <v>154</v>
      </c>
      <c r="D5" t="s">
        <v>178</v>
      </c>
      <c r="E5">
        <v>2300</v>
      </c>
      <c r="F5">
        <v>30</v>
      </c>
      <c r="G5">
        <v>0.1</v>
      </c>
      <c r="H5">
        <v>5</v>
      </c>
      <c r="I5">
        <v>0.38</v>
      </c>
      <c r="J5">
        <v>2</v>
      </c>
      <c r="K5">
        <v>0.88</v>
      </c>
      <c r="M5">
        <v>22.44736842</v>
      </c>
      <c r="N5">
        <v>8.1999999999999993</v>
      </c>
      <c r="O5">
        <v>18.600000000000001</v>
      </c>
      <c r="P5">
        <v>3.6</v>
      </c>
      <c r="Q5">
        <v>2164.71</v>
      </c>
      <c r="R5">
        <v>527</v>
      </c>
      <c r="S5">
        <v>211</v>
      </c>
      <c r="T5">
        <v>105</v>
      </c>
      <c r="U5">
        <v>50</v>
      </c>
    </row>
    <row r="6" spans="2:21" x14ac:dyDescent="0.25">
      <c r="B6" t="s">
        <v>177</v>
      </c>
      <c r="C6" t="s">
        <v>154</v>
      </c>
      <c r="D6" t="s">
        <v>180</v>
      </c>
      <c r="E6">
        <v>2300</v>
      </c>
      <c r="F6">
        <v>30</v>
      </c>
      <c r="G6">
        <v>0.1</v>
      </c>
      <c r="H6">
        <v>0.3</v>
      </c>
      <c r="I6">
        <v>0.38</v>
      </c>
      <c r="J6">
        <v>2</v>
      </c>
      <c r="K6">
        <v>0.88</v>
      </c>
      <c r="M6">
        <v>22.44736842</v>
      </c>
      <c r="N6">
        <v>8.1999999999999993</v>
      </c>
      <c r="O6">
        <v>18.600000000000001</v>
      </c>
      <c r="P6">
        <v>3.6</v>
      </c>
      <c r="Q6">
        <v>2164.71</v>
      </c>
      <c r="R6">
        <v>3161</v>
      </c>
      <c r="S6">
        <v>1581</v>
      </c>
      <c r="T6">
        <v>2107</v>
      </c>
      <c r="U6">
        <v>50</v>
      </c>
    </row>
    <row r="7" spans="2:21" x14ac:dyDescent="0.25">
      <c r="B7" t="s">
        <v>179</v>
      </c>
      <c r="C7" t="s">
        <v>154</v>
      </c>
      <c r="D7" t="s">
        <v>26</v>
      </c>
      <c r="E7">
        <v>2300</v>
      </c>
      <c r="F7">
        <v>30</v>
      </c>
      <c r="G7">
        <v>0.1</v>
      </c>
      <c r="H7">
        <v>0.3</v>
      </c>
      <c r="I7">
        <v>0.38</v>
      </c>
      <c r="J7">
        <v>2</v>
      </c>
      <c r="K7">
        <v>0.88</v>
      </c>
      <c r="M7">
        <v>22.44736842</v>
      </c>
      <c r="N7">
        <v>8.1999999999999993</v>
      </c>
      <c r="O7">
        <v>18.600000000000001</v>
      </c>
      <c r="P7">
        <v>3.6</v>
      </c>
      <c r="Q7">
        <v>2164.71</v>
      </c>
      <c r="R7">
        <v>3161</v>
      </c>
      <c r="S7">
        <v>1581</v>
      </c>
      <c r="T7">
        <v>2107</v>
      </c>
      <c r="U7">
        <v>50</v>
      </c>
    </row>
    <row r="8" spans="2:21" x14ac:dyDescent="0.25">
      <c r="B8" t="s">
        <v>181</v>
      </c>
      <c r="C8" t="s">
        <v>154</v>
      </c>
      <c r="D8" t="s">
        <v>182</v>
      </c>
      <c r="E8">
        <v>2300</v>
      </c>
      <c r="F8">
        <v>30</v>
      </c>
      <c r="G8">
        <v>0.1</v>
      </c>
      <c r="H8">
        <v>3</v>
      </c>
      <c r="I8">
        <v>0.38</v>
      </c>
      <c r="J8">
        <v>2</v>
      </c>
      <c r="K8">
        <v>0.88</v>
      </c>
      <c r="M8">
        <v>22.44736842</v>
      </c>
      <c r="N8">
        <v>8.1999999999999993</v>
      </c>
      <c r="O8">
        <v>18.600000000000001</v>
      </c>
      <c r="P8">
        <v>3.6</v>
      </c>
      <c r="Q8">
        <v>2164.71</v>
      </c>
      <c r="R8">
        <v>3161</v>
      </c>
      <c r="S8">
        <v>1581</v>
      </c>
      <c r="T8">
        <v>2107</v>
      </c>
      <c r="U8">
        <v>50</v>
      </c>
    </row>
    <row r="9" spans="2:21" x14ac:dyDescent="0.25">
      <c r="B9" t="s">
        <v>183</v>
      </c>
      <c r="C9" t="s">
        <v>154</v>
      </c>
      <c r="D9" t="s">
        <v>203</v>
      </c>
      <c r="E9">
        <v>2300</v>
      </c>
      <c r="F9">
        <v>30</v>
      </c>
      <c r="G9">
        <v>0.1</v>
      </c>
      <c r="H9">
        <v>5</v>
      </c>
      <c r="I9">
        <v>0.38</v>
      </c>
      <c r="J9">
        <v>2</v>
      </c>
      <c r="K9">
        <v>0.88</v>
      </c>
      <c r="M9">
        <v>22.44736842</v>
      </c>
      <c r="N9">
        <v>8.1999999999999993</v>
      </c>
      <c r="O9">
        <v>18.600000000000001</v>
      </c>
      <c r="P9">
        <v>3.6</v>
      </c>
      <c r="Q9">
        <v>2164.71</v>
      </c>
      <c r="R9">
        <v>527</v>
      </c>
      <c r="S9">
        <v>211</v>
      </c>
      <c r="T9">
        <v>105</v>
      </c>
      <c r="U9">
        <v>50</v>
      </c>
    </row>
    <row r="10" spans="2:21" x14ac:dyDescent="0.25">
      <c r="B10" t="s">
        <v>184</v>
      </c>
      <c r="C10" t="s">
        <v>151</v>
      </c>
      <c r="D10" t="s">
        <v>180</v>
      </c>
      <c r="E10">
        <v>1000</v>
      </c>
      <c r="F10">
        <v>25</v>
      </c>
      <c r="G10">
        <v>0.1</v>
      </c>
      <c r="H10">
        <v>0.3</v>
      </c>
      <c r="I10">
        <v>0.45</v>
      </c>
      <c r="J10">
        <v>3.4</v>
      </c>
      <c r="K10">
        <v>0.93</v>
      </c>
      <c r="M10">
        <v>60.657777780000004</v>
      </c>
      <c r="N10">
        <v>0.18099999999999999</v>
      </c>
      <c r="O10">
        <v>1.4E-2</v>
      </c>
      <c r="P10">
        <v>5.59</v>
      </c>
      <c r="Q10">
        <v>2856</v>
      </c>
      <c r="R10">
        <v>3161</v>
      </c>
      <c r="S10">
        <v>1581</v>
      </c>
      <c r="T10">
        <v>2107</v>
      </c>
      <c r="U10">
        <v>50</v>
      </c>
    </row>
    <row r="11" spans="2:21" x14ac:dyDescent="0.25">
      <c r="B11" t="s">
        <v>187</v>
      </c>
      <c r="C11" t="s">
        <v>205</v>
      </c>
      <c r="D11" t="s">
        <v>176</v>
      </c>
      <c r="E11">
        <v>3000</v>
      </c>
      <c r="F11">
        <v>40</v>
      </c>
      <c r="G11">
        <v>0.1</v>
      </c>
      <c r="H11">
        <v>10</v>
      </c>
      <c r="J11">
        <v>0</v>
      </c>
      <c r="K11">
        <v>0.6</v>
      </c>
      <c r="L11">
        <v>1500</v>
      </c>
      <c r="N11">
        <v>0</v>
      </c>
      <c r="O11">
        <v>0</v>
      </c>
      <c r="P11">
        <v>0</v>
      </c>
      <c r="Q11">
        <v>0</v>
      </c>
      <c r="R11">
        <v>527</v>
      </c>
      <c r="S11">
        <v>211</v>
      </c>
      <c r="T11">
        <v>105</v>
      </c>
      <c r="U11">
        <v>50</v>
      </c>
    </row>
    <row r="12" spans="2:21" x14ac:dyDescent="0.25">
      <c r="B12" t="s">
        <v>189</v>
      </c>
      <c r="C12" t="s">
        <v>207</v>
      </c>
      <c r="D12" t="s">
        <v>178</v>
      </c>
      <c r="E12">
        <v>1800</v>
      </c>
      <c r="F12">
        <v>20</v>
      </c>
      <c r="G12">
        <v>0.1</v>
      </c>
      <c r="H12">
        <v>5</v>
      </c>
      <c r="J12">
        <v>8</v>
      </c>
      <c r="K12">
        <v>0.35</v>
      </c>
      <c r="L12">
        <v>500</v>
      </c>
      <c r="N12">
        <v>0</v>
      </c>
      <c r="O12">
        <v>0</v>
      </c>
      <c r="P12">
        <v>0</v>
      </c>
      <c r="Q12">
        <v>0</v>
      </c>
      <c r="R12">
        <v>527</v>
      </c>
      <c r="S12">
        <v>211</v>
      </c>
      <c r="T12">
        <v>105</v>
      </c>
      <c r="U12">
        <v>50</v>
      </c>
    </row>
    <row r="13" spans="2:21" x14ac:dyDescent="0.25">
      <c r="B13" t="s">
        <v>191</v>
      </c>
      <c r="C13" t="s">
        <v>207</v>
      </c>
      <c r="D13" t="s">
        <v>178</v>
      </c>
      <c r="E13">
        <v>1800</v>
      </c>
      <c r="F13">
        <v>20</v>
      </c>
      <c r="G13">
        <v>0.1</v>
      </c>
      <c r="H13">
        <v>5</v>
      </c>
      <c r="J13">
        <v>8</v>
      </c>
      <c r="K13">
        <v>0.3</v>
      </c>
      <c r="N13">
        <v>0</v>
      </c>
      <c r="O13">
        <v>0</v>
      </c>
      <c r="P13">
        <v>0</v>
      </c>
      <c r="Q13">
        <v>0</v>
      </c>
      <c r="R13">
        <v>527</v>
      </c>
      <c r="S13">
        <v>211</v>
      </c>
      <c r="T13">
        <v>105</v>
      </c>
      <c r="U13">
        <v>50</v>
      </c>
    </row>
    <row r="14" spans="2:21" x14ac:dyDescent="0.25">
      <c r="B14" t="s">
        <v>192</v>
      </c>
      <c r="C14" t="s">
        <v>209</v>
      </c>
      <c r="D14" t="s">
        <v>178</v>
      </c>
      <c r="E14">
        <v>1500</v>
      </c>
      <c r="F14">
        <v>20</v>
      </c>
      <c r="G14">
        <v>0.1</v>
      </c>
      <c r="H14">
        <v>5</v>
      </c>
      <c r="J14">
        <v>10</v>
      </c>
      <c r="K14">
        <v>0.35</v>
      </c>
      <c r="L14">
        <v>500</v>
      </c>
      <c r="N14">
        <v>0</v>
      </c>
      <c r="O14">
        <v>0</v>
      </c>
      <c r="P14">
        <v>0</v>
      </c>
      <c r="Q14">
        <v>0</v>
      </c>
      <c r="R14">
        <v>527</v>
      </c>
      <c r="S14">
        <v>211</v>
      </c>
      <c r="T14">
        <v>105</v>
      </c>
      <c r="U14">
        <v>50</v>
      </c>
    </row>
    <row r="15" spans="2:21" x14ac:dyDescent="0.25">
      <c r="B15" t="s">
        <v>194</v>
      </c>
      <c r="C15" t="s">
        <v>209</v>
      </c>
      <c r="D15" t="s">
        <v>178</v>
      </c>
      <c r="E15">
        <v>1500</v>
      </c>
      <c r="F15">
        <v>20</v>
      </c>
      <c r="G15">
        <v>0.1</v>
      </c>
      <c r="H15">
        <v>5</v>
      </c>
      <c r="J15">
        <v>10</v>
      </c>
      <c r="K15">
        <v>0.3</v>
      </c>
      <c r="N15">
        <v>0</v>
      </c>
      <c r="O15">
        <v>0</v>
      </c>
      <c r="P15">
        <v>0</v>
      </c>
      <c r="Q15">
        <v>0</v>
      </c>
      <c r="R15">
        <v>527</v>
      </c>
      <c r="S15">
        <v>211</v>
      </c>
      <c r="T15">
        <v>105</v>
      </c>
      <c r="U15">
        <v>50</v>
      </c>
    </row>
    <row r="16" spans="2:21" x14ac:dyDescent="0.25">
      <c r="B16" t="s">
        <v>195</v>
      </c>
      <c r="C16" t="s">
        <v>216</v>
      </c>
      <c r="D16" t="s">
        <v>186</v>
      </c>
      <c r="E16">
        <v>4000</v>
      </c>
      <c r="F16">
        <v>20</v>
      </c>
      <c r="G16">
        <v>0.1</v>
      </c>
      <c r="H16">
        <v>20</v>
      </c>
      <c r="J16">
        <v>20</v>
      </c>
      <c r="K16">
        <v>0.8</v>
      </c>
      <c r="L16">
        <v>200</v>
      </c>
      <c r="N16">
        <v>0</v>
      </c>
      <c r="O16">
        <v>0</v>
      </c>
      <c r="P16">
        <v>0</v>
      </c>
      <c r="Q16">
        <v>0</v>
      </c>
      <c r="R16">
        <v>527</v>
      </c>
      <c r="S16">
        <v>211</v>
      </c>
      <c r="T16">
        <v>105</v>
      </c>
      <c r="U16">
        <v>50</v>
      </c>
    </row>
    <row r="17" spans="2:21" x14ac:dyDescent="0.25">
      <c r="B17" t="s">
        <v>197</v>
      </c>
      <c r="C17" t="s">
        <v>41</v>
      </c>
      <c r="D17" t="s">
        <v>176</v>
      </c>
      <c r="E17">
        <v>3000</v>
      </c>
      <c r="F17">
        <v>40</v>
      </c>
      <c r="G17">
        <v>0.1</v>
      </c>
      <c r="H17">
        <v>20</v>
      </c>
      <c r="J17">
        <v>0</v>
      </c>
      <c r="K17">
        <v>0.6</v>
      </c>
      <c r="L17">
        <v>500</v>
      </c>
      <c r="N17">
        <v>0</v>
      </c>
      <c r="O17">
        <v>0</v>
      </c>
      <c r="P17">
        <v>0</v>
      </c>
      <c r="Q17">
        <v>0</v>
      </c>
      <c r="R17">
        <v>527</v>
      </c>
      <c r="S17">
        <v>211</v>
      </c>
      <c r="T17">
        <v>105</v>
      </c>
      <c r="U17">
        <v>50</v>
      </c>
    </row>
    <row r="18" spans="2:21" x14ac:dyDescent="0.25">
      <c r="B18" t="s">
        <v>198</v>
      </c>
      <c r="C18" t="s">
        <v>185</v>
      </c>
      <c r="D18" t="s">
        <v>186</v>
      </c>
      <c r="E18">
        <v>700</v>
      </c>
      <c r="F18">
        <v>20</v>
      </c>
      <c r="G18">
        <v>0.1</v>
      </c>
      <c r="H18">
        <v>10</v>
      </c>
      <c r="I18">
        <v>0.3</v>
      </c>
      <c r="J18">
        <v>12</v>
      </c>
      <c r="K18">
        <v>0.8</v>
      </c>
      <c r="M18">
        <v>147.8533333</v>
      </c>
      <c r="N18">
        <v>0.28000000000000003</v>
      </c>
      <c r="O18">
        <v>23.08</v>
      </c>
      <c r="P18">
        <v>1.42</v>
      </c>
      <c r="Q18">
        <v>3163.16</v>
      </c>
      <c r="R18">
        <v>527</v>
      </c>
      <c r="S18">
        <v>211</v>
      </c>
      <c r="T18">
        <v>105</v>
      </c>
      <c r="U18">
        <v>50</v>
      </c>
    </row>
    <row r="19" spans="2:21" x14ac:dyDescent="0.25">
      <c r="B19" t="s">
        <v>199</v>
      </c>
      <c r="C19" t="s">
        <v>185</v>
      </c>
      <c r="D19" t="s">
        <v>178</v>
      </c>
      <c r="E19">
        <v>700</v>
      </c>
      <c r="F19">
        <v>20</v>
      </c>
      <c r="G19">
        <v>0.1</v>
      </c>
      <c r="H19">
        <v>5</v>
      </c>
      <c r="I19">
        <v>0.3</v>
      </c>
      <c r="J19">
        <v>12</v>
      </c>
      <c r="K19">
        <v>0.8</v>
      </c>
      <c r="M19">
        <v>147.8533333</v>
      </c>
      <c r="N19">
        <v>0.28000000000000003</v>
      </c>
      <c r="O19">
        <v>23.08</v>
      </c>
      <c r="P19">
        <v>1.42</v>
      </c>
      <c r="Q19">
        <v>3163.16</v>
      </c>
      <c r="R19">
        <v>527</v>
      </c>
      <c r="S19">
        <v>211</v>
      </c>
      <c r="T19">
        <v>105</v>
      </c>
      <c r="U19">
        <v>50</v>
      </c>
    </row>
    <row r="20" spans="2:21" x14ac:dyDescent="0.25">
      <c r="B20" t="s">
        <v>200</v>
      </c>
      <c r="C20" t="s">
        <v>185</v>
      </c>
      <c r="D20" t="s">
        <v>180</v>
      </c>
      <c r="E20">
        <v>700</v>
      </c>
      <c r="F20">
        <v>20</v>
      </c>
      <c r="G20">
        <v>0.1</v>
      </c>
      <c r="H20">
        <v>0.3</v>
      </c>
      <c r="I20">
        <v>0.3</v>
      </c>
      <c r="J20">
        <v>12</v>
      </c>
      <c r="K20">
        <v>0.8</v>
      </c>
      <c r="M20">
        <v>147.8533333</v>
      </c>
      <c r="N20">
        <v>0.28000000000000003</v>
      </c>
      <c r="O20">
        <v>23.08</v>
      </c>
      <c r="P20">
        <v>1.42</v>
      </c>
      <c r="Q20">
        <v>3163.16</v>
      </c>
      <c r="R20">
        <v>3161</v>
      </c>
      <c r="S20">
        <v>1581</v>
      </c>
      <c r="T20">
        <v>2107</v>
      </c>
      <c r="U20">
        <v>50</v>
      </c>
    </row>
    <row r="21" spans="2:21" x14ac:dyDescent="0.25">
      <c r="B21" t="s">
        <v>202</v>
      </c>
      <c r="C21" t="s">
        <v>185</v>
      </c>
      <c r="D21" t="s">
        <v>26</v>
      </c>
      <c r="E21">
        <v>700</v>
      </c>
      <c r="F21">
        <v>20</v>
      </c>
      <c r="G21">
        <v>0.1</v>
      </c>
      <c r="H21">
        <v>0.3</v>
      </c>
      <c r="I21">
        <v>0.3</v>
      </c>
      <c r="J21">
        <v>12</v>
      </c>
      <c r="K21">
        <v>0.8</v>
      </c>
      <c r="M21">
        <v>147.8533333</v>
      </c>
      <c r="N21">
        <v>0.28000000000000003</v>
      </c>
      <c r="O21">
        <v>23.08</v>
      </c>
      <c r="P21">
        <v>1.42</v>
      </c>
      <c r="Q21">
        <v>3163.16</v>
      </c>
      <c r="R21">
        <v>3161</v>
      </c>
      <c r="S21">
        <v>1581</v>
      </c>
      <c r="T21">
        <v>2107</v>
      </c>
      <c r="U21">
        <v>50</v>
      </c>
    </row>
    <row r="22" spans="2:21" x14ac:dyDescent="0.25">
      <c r="B22" t="s">
        <v>204</v>
      </c>
      <c r="C22" t="s">
        <v>185</v>
      </c>
      <c r="D22" t="s">
        <v>182</v>
      </c>
      <c r="E22">
        <v>700</v>
      </c>
      <c r="F22">
        <v>20</v>
      </c>
      <c r="G22">
        <v>0.1</v>
      </c>
      <c r="H22">
        <v>3</v>
      </c>
      <c r="I22">
        <v>0.3</v>
      </c>
      <c r="J22">
        <v>12</v>
      </c>
      <c r="K22">
        <v>0.8</v>
      </c>
      <c r="M22">
        <v>147.8533333</v>
      </c>
      <c r="N22">
        <v>0.28000000000000003</v>
      </c>
      <c r="O22">
        <v>23.08</v>
      </c>
      <c r="P22">
        <v>1.42</v>
      </c>
      <c r="Q22">
        <v>3163.16</v>
      </c>
      <c r="R22">
        <v>3161</v>
      </c>
      <c r="S22">
        <v>1581</v>
      </c>
      <c r="T22">
        <v>2107</v>
      </c>
      <c r="U22">
        <v>50</v>
      </c>
    </row>
    <row r="23" spans="2:21" x14ac:dyDescent="0.25">
      <c r="B23" t="s">
        <v>206</v>
      </c>
      <c r="C23" t="s">
        <v>185</v>
      </c>
      <c r="D23" t="s">
        <v>203</v>
      </c>
      <c r="E23">
        <v>700</v>
      </c>
      <c r="F23">
        <v>20</v>
      </c>
      <c r="G23">
        <v>0.1</v>
      </c>
      <c r="H23">
        <v>5</v>
      </c>
      <c r="I23">
        <v>0.3</v>
      </c>
      <c r="J23">
        <v>12</v>
      </c>
      <c r="K23">
        <v>0.8</v>
      </c>
      <c r="M23">
        <v>147.8533333</v>
      </c>
      <c r="N23">
        <v>0.28000000000000003</v>
      </c>
      <c r="O23">
        <v>23.08</v>
      </c>
      <c r="P23">
        <v>1.42</v>
      </c>
      <c r="Q23">
        <v>3163.16</v>
      </c>
      <c r="R23">
        <v>527</v>
      </c>
      <c r="S23">
        <v>211</v>
      </c>
      <c r="T23">
        <v>105</v>
      </c>
      <c r="U23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5208-1D33-4732-A33C-612E12AE3C80}">
  <dimension ref="I3:K69"/>
  <sheetViews>
    <sheetView topLeftCell="A6" zoomScale="145" zoomScaleNormal="145" workbookViewId="0">
      <selection activeCell="I4" sqref="I4:K69"/>
    </sheetView>
  </sheetViews>
  <sheetFormatPr baseColWidth="10" defaultRowHeight="13.2" x14ac:dyDescent="0.25"/>
  <sheetData>
    <row r="3" spans="9:11" ht="13.8" thickBot="1" x14ac:dyDescent="0.3"/>
    <row r="4" spans="9:11" ht="13.8" thickBot="1" x14ac:dyDescent="0.3">
      <c r="I4" s="69" t="s">
        <v>217</v>
      </c>
      <c r="J4" s="70"/>
      <c r="K4" s="71"/>
    </row>
    <row r="5" spans="9:11" x14ac:dyDescent="0.25">
      <c r="I5" s="55" t="s">
        <v>50</v>
      </c>
      <c r="J5" s="55" t="s">
        <v>219</v>
      </c>
      <c r="K5" s="55" t="s">
        <v>220</v>
      </c>
    </row>
    <row r="6" spans="9:11" x14ac:dyDescent="0.25">
      <c r="I6" s="53" t="s">
        <v>218</v>
      </c>
      <c r="J6" s="53" t="s">
        <v>218</v>
      </c>
      <c r="K6" s="53" t="s">
        <v>218</v>
      </c>
    </row>
    <row r="7" spans="9:11" x14ac:dyDescent="0.25">
      <c r="I7" s="53" t="s">
        <v>218</v>
      </c>
      <c r="J7" s="53" t="s">
        <v>218</v>
      </c>
      <c r="K7" s="53" t="s">
        <v>221</v>
      </c>
    </row>
    <row r="8" spans="9:11" x14ac:dyDescent="0.25">
      <c r="I8" s="53" t="s">
        <v>218</v>
      </c>
      <c r="J8" s="53" t="s">
        <v>218</v>
      </c>
      <c r="K8" s="53" t="s">
        <v>222</v>
      </c>
    </row>
    <row r="9" spans="9:11" x14ac:dyDescent="0.25">
      <c r="I9" s="53" t="s">
        <v>218</v>
      </c>
      <c r="J9" s="53" t="s">
        <v>218</v>
      </c>
      <c r="K9" s="53" t="s">
        <v>223</v>
      </c>
    </row>
    <row r="10" spans="9:11" x14ac:dyDescent="0.25">
      <c r="I10" s="53" t="s">
        <v>218</v>
      </c>
      <c r="J10" s="53" t="s">
        <v>224</v>
      </c>
      <c r="K10" s="53" t="s">
        <v>218</v>
      </c>
    </row>
    <row r="11" spans="9:11" x14ac:dyDescent="0.25">
      <c r="I11" s="53" t="s">
        <v>218</v>
      </c>
      <c r="J11" s="53" t="s">
        <v>224</v>
      </c>
      <c r="K11" s="53" t="s">
        <v>221</v>
      </c>
    </row>
    <row r="12" spans="9:11" x14ac:dyDescent="0.25">
      <c r="I12" s="53" t="s">
        <v>218</v>
      </c>
      <c r="J12" s="53" t="s">
        <v>224</v>
      </c>
      <c r="K12" s="53" t="s">
        <v>222</v>
      </c>
    </row>
    <row r="13" spans="9:11" x14ac:dyDescent="0.25">
      <c r="I13" s="53" t="s">
        <v>218</v>
      </c>
      <c r="J13" s="53" t="s">
        <v>224</v>
      </c>
      <c r="K13" s="53" t="s">
        <v>223</v>
      </c>
    </row>
    <row r="14" spans="9:11" x14ac:dyDescent="0.25">
      <c r="I14" s="53" t="s">
        <v>218</v>
      </c>
      <c r="J14" s="53" t="s">
        <v>225</v>
      </c>
      <c r="K14" s="53" t="s">
        <v>218</v>
      </c>
    </row>
    <row r="15" spans="9:11" x14ac:dyDescent="0.25">
      <c r="I15" s="53" t="s">
        <v>218</v>
      </c>
      <c r="J15" s="53" t="s">
        <v>225</v>
      </c>
      <c r="K15" s="53" t="s">
        <v>221</v>
      </c>
    </row>
    <row r="16" spans="9:11" x14ac:dyDescent="0.25">
      <c r="I16" s="53" t="s">
        <v>218</v>
      </c>
      <c r="J16" s="53" t="s">
        <v>225</v>
      </c>
      <c r="K16" s="53" t="s">
        <v>222</v>
      </c>
    </row>
    <row r="17" spans="9:11" x14ac:dyDescent="0.25">
      <c r="I17" s="53" t="s">
        <v>218</v>
      </c>
      <c r="J17" s="53" t="s">
        <v>225</v>
      </c>
      <c r="K17" s="53" t="s">
        <v>223</v>
      </c>
    </row>
    <row r="18" spans="9:11" x14ac:dyDescent="0.25">
      <c r="I18" s="53" t="s">
        <v>218</v>
      </c>
      <c r="J18" s="53" t="s">
        <v>226</v>
      </c>
      <c r="K18" s="53" t="s">
        <v>218</v>
      </c>
    </row>
    <row r="19" spans="9:11" x14ac:dyDescent="0.25">
      <c r="I19" s="53" t="s">
        <v>218</v>
      </c>
      <c r="J19" s="53" t="s">
        <v>226</v>
      </c>
      <c r="K19" s="53" t="s">
        <v>221</v>
      </c>
    </row>
    <row r="20" spans="9:11" x14ac:dyDescent="0.25">
      <c r="I20" s="53" t="s">
        <v>218</v>
      </c>
      <c r="J20" s="53" t="s">
        <v>226</v>
      </c>
      <c r="K20" s="53" t="s">
        <v>222</v>
      </c>
    </row>
    <row r="21" spans="9:11" x14ac:dyDescent="0.25">
      <c r="I21" s="53" t="s">
        <v>218</v>
      </c>
      <c r="J21" s="53" t="s">
        <v>226</v>
      </c>
      <c r="K21" s="53" t="s">
        <v>223</v>
      </c>
    </row>
    <row r="22" spans="9:11" x14ac:dyDescent="0.25">
      <c r="I22" s="53" t="s">
        <v>227</v>
      </c>
      <c r="J22" s="53" t="s">
        <v>218</v>
      </c>
      <c r="K22" s="53" t="s">
        <v>218</v>
      </c>
    </row>
    <row r="23" spans="9:11" x14ac:dyDescent="0.25">
      <c r="I23" s="53" t="s">
        <v>227</v>
      </c>
      <c r="J23" s="53" t="s">
        <v>218</v>
      </c>
      <c r="K23" s="53" t="s">
        <v>221</v>
      </c>
    </row>
    <row r="24" spans="9:11" x14ac:dyDescent="0.25">
      <c r="I24" s="53" t="s">
        <v>227</v>
      </c>
      <c r="J24" s="53" t="s">
        <v>218</v>
      </c>
      <c r="K24" s="53" t="s">
        <v>222</v>
      </c>
    </row>
    <row r="25" spans="9:11" x14ac:dyDescent="0.25">
      <c r="I25" s="53" t="s">
        <v>227</v>
      </c>
      <c r="J25" s="53" t="s">
        <v>218</v>
      </c>
      <c r="K25" s="53" t="s">
        <v>223</v>
      </c>
    </row>
    <row r="26" spans="9:11" x14ac:dyDescent="0.25">
      <c r="I26" s="53" t="s">
        <v>227</v>
      </c>
      <c r="J26" s="53" t="s">
        <v>224</v>
      </c>
      <c r="K26" s="53" t="s">
        <v>218</v>
      </c>
    </row>
    <row r="27" spans="9:11" x14ac:dyDescent="0.25">
      <c r="I27" s="53" t="s">
        <v>227</v>
      </c>
      <c r="J27" s="53" t="s">
        <v>224</v>
      </c>
      <c r="K27" s="53" t="s">
        <v>221</v>
      </c>
    </row>
    <row r="28" spans="9:11" x14ac:dyDescent="0.25">
      <c r="I28" s="53" t="s">
        <v>227</v>
      </c>
      <c r="J28" s="53" t="s">
        <v>224</v>
      </c>
      <c r="K28" s="53" t="s">
        <v>222</v>
      </c>
    </row>
    <row r="29" spans="9:11" x14ac:dyDescent="0.25">
      <c r="I29" s="53" t="s">
        <v>227</v>
      </c>
      <c r="J29" s="53" t="s">
        <v>224</v>
      </c>
      <c r="K29" s="53" t="s">
        <v>223</v>
      </c>
    </row>
    <row r="30" spans="9:11" x14ac:dyDescent="0.25">
      <c r="I30" s="53" t="s">
        <v>227</v>
      </c>
      <c r="J30" s="53" t="s">
        <v>225</v>
      </c>
      <c r="K30" s="53" t="s">
        <v>218</v>
      </c>
    </row>
    <row r="31" spans="9:11" x14ac:dyDescent="0.25">
      <c r="I31" s="53" t="s">
        <v>227</v>
      </c>
      <c r="J31" s="53" t="s">
        <v>225</v>
      </c>
      <c r="K31" s="53" t="s">
        <v>221</v>
      </c>
    </row>
    <row r="32" spans="9:11" x14ac:dyDescent="0.25">
      <c r="I32" s="53" t="s">
        <v>227</v>
      </c>
      <c r="J32" s="53" t="s">
        <v>225</v>
      </c>
      <c r="K32" s="53" t="s">
        <v>222</v>
      </c>
    </row>
    <row r="33" spans="9:11" x14ac:dyDescent="0.25">
      <c r="I33" s="53" t="s">
        <v>227</v>
      </c>
      <c r="J33" s="53" t="s">
        <v>225</v>
      </c>
      <c r="K33" s="53" t="s">
        <v>223</v>
      </c>
    </row>
    <row r="34" spans="9:11" x14ac:dyDescent="0.25">
      <c r="I34" s="53" t="s">
        <v>227</v>
      </c>
      <c r="J34" s="53" t="s">
        <v>226</v>
      </c>
      <c r="K34" s="53" t="s">
        <v>218</v>
      </c>
    </row>
    <row r="35" spans="9:11" x14ac:dyDescent="0.25">
      <c r="I35" s="53" t="s">
        <v>227</v>
      </c>
      <c r="J35" s="53" t="s">
        <v>226</v>
      </c>
      <c r="K35" s="53" t="s">
        <v>221</v>
      </c>
    </row>
    <row r="36" spans="9:11" x14ac:dyDescent="0.25">
      <c r="I36" s="53" t="s">
        <v>227</v>
      </c>
      <c r="J36" s="53" t="s">
        <v>226</v>
      </c>
      <c r="K36" s="53" t="s">
        <v>222</v>
      </c>
    </row>
    <row r="37" spans="9:11" x14ac:dyDescent="0.25">
      <c r="I37" s="53" t="s">
        <v>227</v>
      </c>
      <c r="J37" s="53" t="s">
        <v>226</v>
      </c>
      <c r="K37" s="53" t="s">
        <v>223</v>
      </c>
    </row>
    <row r="38" spans="9:11" x14ac:dyDescent="0.25">
      <c r="I38" s="53" t="s">
        <v>228</v>
      </c>
      <c r="J38" s="53" t="s">
        <v>218</v>
      </c>
      <c r="K38" s="53" t="s">
        <v>218</v>
      </c>
    </row>
    <row r="39" spans="9:11" x14ac:dyDescent="0.25">
      <c r="I39" s="53" t="s">
        <v>228</v>
      </c>
      <c r="J39" s="53" t="s">
        <v>218</v>
      </c>
      <c r="K39" s="53" t="s">
        <v>221</v>
      </c>
    </row>
    <row r="40" spans="9:11" x14ac:dyDescent="0.25">
      <c r="I40" s="53" t="s">
        <v>228</v>
      </c>
      <c r="J40" s="53" t="s">
        <v>218</v>
      </c>
      <c r="K40" s="53" t="s">
        <v>222</v>
      </c>
    </row>
    <row r="41" spans="9:11" x14ac:dyDescent="0.25">
      <c r="I41" s="53" t="s">
        <v>228</v>
      </c>
      <c r="J41" s="53" t="s">
        <v>218</v>
      </c>
      <c r="K41" s="53" t="s">
        <v>223</v>
      </c>
    </row>
    <row r="42" spans="9:11" x14ac:dyDescent="0.25">
      <c r="I42" s="53" t="s">
        <v>228</v>
      </c>
      <c r="J42" s="53" t="s">
        <v>224</v>
      </c>
      <c r="K42" s="53" t="s">
        <v>218</v>
      </c>
    </row>
    <row r="43" spans="9:11" x14ac:dyDescent="0.25">
      <c r="I43" s="53" t="s">
        <v>228</v>
      </c>
      <c r="J43" s="53" t="s">
        <v>224</v>
      </c>
      <c r="K43" s="53" t="s">
        <v>221</v>
      </c>
    </row>
    <row r="44" spans="9:11" x14ac:dyDescent="0.25">
      <c r="I44" s="53" t="s">
        <v>228</v>
      </c>
      <c r="J44" s="53" t="s">
        <v>224</v>
      </c>
      <c r="K44" s="53" t="s">
        <v>222</v>
      </c>
    </row>
    <row r="45" spans="9:11" x14ac:dyDescent="0.25">
      <c r="I45" s="53" t="s">
        <v>228</v>
      </c>
      <c r="J45" s="53" t="s">
        <v>224</v>
      </c>
      <c r="K45" s="53" t="s">
        <v>223</v>
      </c>
    </row>
    <row r="46" spans="9:11" x14ac:dyDescent="0.25">
      <c r="I46" s="53" t="s">
        <v>228</v>
      </c>
      <c r="J46" s="53" t="s">
        <v>225</v>
      </c>
      <c r="K46" s="53" t="s">
        <v>218</v>
      </c>
    </row>
    <row r="47" spans="9:11" x14ac:dyDescent="0.25">
      <c r="I47" s="53" t="s">
        <v>228</v>
      </c>
      <c r="J47" s="53" t="s">
        <v>225</v>
      </c>
      <c r="K47" s="53" t="s">
        <v>221</v>
      </c>
    </row>
    <row r="48" spans="9:11" x14ac:dyDescent="0.25">
      <c r="I48" s="53" t="s">
        <v>228</v>
      </c>
      <c r="J48" s="53" t="s">
        <v>225</v>
      </c>
      <c r="K48" s="53" t="s">
        <v>222</v>
      </c>
    </row>
    <row r="49" spans="9:11" x14ac:dyDescent="0.25">
      <c r="I49" s="53" t="s">
        <v>228</v>
      </c>
      <c r="J49" s="53" t="s">
        <v>225</v>
      </c>
      <c r="K49" s="53" t="s">
        <v>223</v>
      </c>
    </row>
    <row r="50" spans="9:11" x14ac:dyDescent="0.25">
      <c r="I50" s="53" t="s">
        <v>228</v>
      </c>
      <c r="J50" s="53" t="s">
        <v>226</v>
      </c>
      <c r="K50" s="53" t="s">
        <v>218</v>
      </c>
    </row>
    <row r="51" spans="9:11" x14ac:dyDescent="0.25">
      <c r="I51" s="53" t="s">
        <v>228</v>
      </c>
      <c r="J51" s="53" t="s">
        <v>226</v>
      </c>
      <c r="K51" s="53" t="s">
        <v>221</v>
      </c>
    </row>
    <row r="52" spans="9:11" x14ac:dyDescent="0.25">
      <c r="I52" s="53" t="s">
        <v>228</v>
      </c>
      <c r="J52" s="53" t="s">
        <v>226</v>
      </c>
      <c r="K52" s="53" t="s">
        <v>222</v>
      </c>
    </row>
    <row r="53" spans="9:11" x14ac:dyDescent="0.25">
      <c r="I53" s="53" t="s">
        <v>228</v>
      </c>
      <c r="J53" s="53" t="s">
        <v>226</v>
      </c>
      <c r="K53" s="53" t="s">
        <v>223</v>
      </c>
    </row>
    <row r="54" spans="9:11" x14ac:dyDescent="0.25">
      <c r="I54" s="53" t="s">
        <v>229</v>
      </c>
      <c r="J54" s="53" t="s">
        <v>218</v>
      </c>
      <c r="K54" s="53" t="s">
        <v>218</v>
      </c>
    </row>
    <row r="55" spans="9:11" x14ac:dyDescent="0.25">
      <c r="I55" s="53" t="s">
        <v>229</v>
      </c>
      <c r="J55" s="53" t="s">
        <v>218</v>
      </c>
      <c r="K55" s="53" t="s">
        <v>221</v>
      </c>
    </row>
    <row r="56" spans="9:11" x14ac:dyDescent="0.25">
      <c r="I56" s="53" t="s">
        <v>229</v>
      </c>
      <c r="J56" s="53" t="s">
        <v>218</v>
      </c>
      <c r="K56" s="53" t="s">
        <v>222</v>
      </c>
    </row>
    <row r="57" spans="9:11" x14ac:dyDescent="0.25">
      <c r="I57" s="53" t="s">
        <v>229</v>
      </c>
      <c r="J57" s="53" t="s">
        <v>218</v>
      </c>
      <c r="K57" s="53" t="s">
        <v>223</v>
      </c>
    </row>
    <row r="58" spans="9:11" x14ac:dyDescent="0.25">
      <c r="I58" s="53" t="s">
        <v>229</v>
      </c>
      <c r="J58" s="53" t="s">
        <v>224</v>
      </c>
      <c r="K58" s="53" t="s">
        <v>218</v>
      </c>
    </row>
    <row r="59" spans="9:11" x14ac:dyDescent="0.25">
      <c r="I59" s="53" t="s">
        <v>229</v>
      </c>
      <c r="J59" s="53" t="s">
        <v>224</v>
      </c>
      <c r="K59" s="53" t="s">
        <v>221</v>
      </c>
    </row>
    <row r="60" spans="9:11" x14ac:dyDescent="0.25">
      <c r="I60" s="53" t="s">
        <v>229</v>
      </c>
      <c r="J60" s="53" t="s">
        <v>224</v>
      </c>
      <c r="K60" s="53" t="s">
        <v>222</v>
      </c>
    </row>
    <row r="61" spans="9:11" x14ac:dyDescent="0.25">
      <c r="I61" s="53" t="s">
        <v>229</v>
      </c>
      <c r="J61" s="53" t="s">
        <v>224</v>
      </c>
      <c r="K61" s="53" t="s">
        <v>223</v>
      </c>
    </row>
    <row r="62" spans="9:11" x14ac:dyDescent="0.25">
      <c r="I62" s="53" t="s">
        <v>229</v>
      </c>
      <c r="J62" s="53" t="s">
        <v>225</v>
      </c>
      <c r="K62" s="53" t="s">
        <v>218</v>
      </c>
    </row>
    <row r="63" spans="9:11" x14ac:dyDescent="0.25">
      <c r="I63" s="53" t="s">
        <v>229</v>
      </c>
      <c r="J63" s="53" t="s">
        <v>225</v>
      </c>
      <c r="K63" s="53" t="s">
        <v>221</v>
      </c>
    </row>
    <row r="64" spans="9:11" x14ac:dyDescent="0.25">
      <c r="I64" s="53" t="s">
        <v>229</v>
      </c>
      <c r="J64" s="53" t="s">
        <v>225</v>
      </c>
      <c r="K64" s="53" t="s">
        <v>222</v>
      </c>
    </row>
    <row r="65" spans="9:11" x14ac:dyDescent="0.25">
      <c r="I65" s="53" t="s">
        <v>229</v>
      </c>
      <c r="J65" s="53" t="s">
        <v>225</v>
      </c>
      <c r="K65" s="53" t="s">
        <v>223</v>
      </c>
    </row>
    <row r="66" spans="9:11" x14ac:dyDescent="0.25">
      <c r="I66" s="53" t="s">
        <v>229</v>
      </c>
      <c r="J66" s="53" t="s">
        <v>226</v>
      </c>
      <c r="K66" s="53" t="s">
        <v>218</v>
      </c>
    </row>
    <row r="67" spans="9:11" x14ac:dyDescent="0.25">
      <c r="I67" s="53" t="s">
        <v>229</v>
      </c>
      <c r="J67" s="53" t="s">
        <v>226</v>
      </c>
      <c r="K67" s="53" t="s">
        <v>221</v>
      </c>
    </row>
    <row r="68" spans="9:11" x14ac:dyDescent="0.25">
      <c r="I68" s="53" t="s">
        <v>229</v>
      </c>
      <c r="J68" s="53" t="s">
        <v>226</v>
      </c>
      <c r="K68" s="53" t="s">
        <v>222</v>
      </c>
    </row>
    <row r="69" spans="9:11" x14ac:dyDescent="0.25">
      <c r="I69" s="53" t="s">
        <v>229</v>
      </c>
      <c r="J69" s="53" t="s">
        <v>226</v>
      </c>
      <c r="K69" s="53" t="s">
        <v>223</v>
      </c>
    </row>
  </sheetData>
  <mergeCells count="1"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Centrales</vt:lpstr>
      <vt:lpstr>Combustibles</vt:lpstr>
      <vt:lpstr>Demanda</vt:lpstr>
      <vt:lpstr>Factores emisión</vt:lpstr>
      <vt:lpstr>Daño ambiental</vt:lpstr>
      <vt:lpstr>Abatimiento</vt:lpstr>
      <vt:lpstr>centrales_ex_ED_CS</vt:lpstr>
      <vt:lpstr>centrales_n_ED_CS</vt:lpstr>
      <vt:lpstr>Combinaciones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Diego Patricio Garcés Pino</cp:lastModifiedBy>
  <dcterms:created xsi:type="dcterms:W3CDTF">2011-08-23T02:41:23Z</dcterms:created>
  <dcterms:modified xsi:type="dcterms:W3CDTF">2025-10-19T18:27:09Z</dcterms:modified>
</cp:coreProperties>
</file>