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codeName="ThisWorkbook" defaultThemeVersion="124226"/>
  <mc:AlternateContent xmlns:mc="http://schemas.openxmlformats.org/markup-compatibility/2006">
    <mc:Choice Requires="x15">
      <x15ac:absPath xmlns:x15ac="http://schemas.microsoft.com/office/spreadsheetml/2010/11/ac" url="C:\Users\ps03\SynologyDrive\2017-2018\ict\lesmateriaal\p07\"/>
    </mc:Choice>
  </mc:AlternateContent>
  <bookViews>
    <workbookView xWindow="0" yWindow="0" windowWidth="28800" windowHeight="11985" tabRatio="826" firstSheet="2" activeTab="2" xr2:uid="{00000000-000D-0000-FFFF-FFFF00000000}"/>
  </bookViews>
  <sheets>
    <sheet name="Menu" sheetId="59" state="hidden" r:id="rId1"/>
    <sheet name="KT 23088" sheetId="54" state="hidden" r:id="rId2"/>
    <sheet name="Algemene Informatie" sheetId="1" r:id="rId3"/>
    <sheet name="BPV-tijd" sheetId="37" r:id="rId4"/>
    <sheet name="Werkproces" sheetId="45" r:id="rId5"/>
    <sheet name="rapp 01" sheetId="2" r:id="rId6"/>
    <sheet name="rapp 02" sheetId="102" r:id="rId7"/>
    <sheet name="rapp 03" sheetId="103" r:id="rId8"/>
    <sheet name="rapp 04" sheetId="104" r:id="rId9"/>
    <sheet name="rapp 05" sheetId="105" r:id="rId10"/>
    <sheet name="4 Wk LW (1)" sheetId="14" r:id="rId11"/>
    <sheet name="rapp 06" sheetId="107" r:id="rId12"/>
    <sheet name="rapp 07" sheetId="109" r:id="rId13"/>
    <sheet name="rapp 08" sheetId="108" r:id="rId14"/>
    <sheet name="rapp 09" sheetId="112" r:id="rId15"/>
    <sheet name="rapp 10" sheetId="113" r:id="rId16"/>
    <sheet name="4 Wk LW (2)" sheetId="106" r:id="rId17"/>
    <sheet name="rapp 11" sheetId="114" r:id="rId18"/>
    <sheet name="rapp 12" sheetId="115" r:id="rId19"/>
    <sheet name="rapp 13" sheetId="116" r:id="rId20"/>
    <sheet name="rapp 14" sheetId="117" r:id="rId21"/>
    <sheet name="rapp 15" sheetId="118" r:id="rId22"/>
    <sheet name="4 Wk LW (3)" sheetId="110" r:id="rId23"/>
    <sheet name="rapp 16" sheetId="119" r:id="rId24"/>
    <sheet name="rapp 17" sheetId="120" r:id="rId25"/>
    <sheet name="rapp 18" sheetId="121" r:id="rId26"/>
    <sheet name="rapp 19" sheetId="122" r:id="rId27"/>
    <sheet name="rapp 20" sheetId="123" r:id="rId28"/>
    <sheet name="4 Wk LW (4)" sheetId="111" r:id="rId29"/>
    <sheet name="rapp 21" sheetId="125" r:id="rId30"/>
    <sheet name="rapp 22" sheetId="126" r:id="rId31"/>
    <sheet name="rapp 23" sheetId="127" r:id="rId32"/>
    <sheet name="rapp 24" sheetId="128" r:id="rId33"/>
    <sheet name="4 Wk LW (5)" sheetId="124" r:id="rId34"/>
    <sheet name="Inleverfomulier" sheetId="130" r:id="rId35"/>
    <sheet name="Checklist" sheetId="44" r:id="rId36"/>
    <sheet name="Versiebeheer" sheetId="91" r:id="rId37"/>
  </sheets>
  <definedNames>
    <definedName name="_xlnm._FilterDatabase" localSheetId="2" hidden="1">'Algemene Informatie'!#REF!</definedName>
    <definedName name="_xlnm.Print_Area" localSheetId="10">'4 Wk LW (1)'!$A$1:$J$29</definedName>
    <definedName name="_xlnm.Print_Area" localSheetId="16">'4 Wk LW (2)'!$A$1:$J$29</definedName>
    <definedName name="_xlnm.Print_Area" localSheetId="22">'4 Wk LW (3)'!$A$1:$J$29</definedName>
    <definedName name="_xlnm.Print_Area" localSheetId="28">'4 Wk LW (4)'!$A$1:$J$29</definedName>
    <definedName name="_xlnm.Print_Area" localSheetId="33">'4 Wk LW (5)'!$A$1:$J$29</definedName>
    <definedName name="_xlnm.Print_Area" localSheetId="3">'BPV-tijd'!$A$1:$V$53</definedName>
    <definedName name="_xlnm.Print_Area" localSheetId="5">'rapp 01'!$A$1:$M$49</definedName>
    <definedName name="_xlnm.Print_Area" localSheetId="6">'rapp 02'!$A$1:$M$49</definedName>
    <definedName name="_xlnm.Print_Area" localSheetId="7">'rapp 03'!$A$1:$M$49</definedName>
    <definedName name="_xlnm.Print_Area" localSheetId="8">'rapp 04'!$A$1:$M$49</definedName>
    <definedName name="_xlnm.Print_Area" localSheetId="9">'rapp 05'!$A$1:$M$49</definedName>
    <definedName name="_xlnm.Print_Area" localSheetId="11">'rapp 06'!$A$1:$M$49</definedName>
    <definedName name="_xlnm.Print_Area" localSheetId="12">'rapp 07'!$A$1:$M$49</definedName>
    <definedName name="_xlnm.Print_Area" localSheetId="13">'rapp 08'!$A$1:$M$49</definedName>
    <definedName name="_xlnm.Print_Area" localSheetId="14">'rapp 09'!$A$1:$M$49</definedName>
    <definedName name="_xlnm.Print_Area" localSheetId="15">'rapp 10'!$A$1:$M$49</definedName>
    <definedName name="_xlnm.Print_Area" localSheetId="17">'rapp 11'!$A$1:$M$49</definedName>
    <definedName name="_xlnm.Print_Area" localSheetId="18">'rapp 12'!$A$1:$M$49</definedName>
    <definedName name="_xlnm.Print_Area" localSheetId="19">'rapp 13'!$A$1:$M$49</definedName>
    <definedName name="_xlnm.Print_Area" localSheetId="20">'rapp 14'!$A$1:$M$49</definedName>
    <definedName name="_xlnm.Print_Area" localSheetId="21">'rapp 15'!$A$1:$M$49</definedName>
    <definedName name="_xlnm.Print_Area" localSheetId="23">'rapp 16'!$A$1:$M$49</definedName>
    <definedName name="_xlnm.Print_Area" localSheetId="24">'rapp 17'!$A$1:$M$49</definedName>
    <definedName name="_xlnm.Print_Area" localSheetId="25">'rapp 18'!$A$1:$M$49</definedName>
    <definedName name="_xlnm.Print_Area" localSheetId="26">'rapp 19'!$A$1:$M$49</definedName>
    <definedName name="_xlnm.Print_Area" localSheetId="27">'rapp 20'!$A$1:$M$49</definedName>
    <definedName name="_xlnm.Print_Area" localSheetId="29">'rapp 21'!$A$1:$M$49</definedName>
    <definedName name="_xlnm.Print_Area" localSheetId="30">'rapp 22'!$A$1:$M$49</definedName>
    <definedName name="_xlnm.Print_Area" localSheetId="31">'rapp 23'!$A$1:$M$49</definedName>
    <definedName name="_xlnm.Print_Area" localSheetId="32">'rapp 24'!$A$1:$M$49</definedName>
    <definedName name="AMO">Menu!$D$3:$D$13</definedName>
    <definedName name="AMO_11">Menu!$D$75:$D$77</definedName>
    <definedName name="AMO_111">Menu!$D$80:$D$82</definedName>
    <definedName name="AMO_112">Menu!$D$85:$D$87</definedName>
    <definedName name="AMO_113">Menu!$D$90:$D$92</definedName>
    <definedName name="AMO_114">Menu!$D$95:$D$97</definedName>
    <definedName name="AMO_12">Menu!$D$100:$D$102</definedName>
    <definedName name="AMO_121">Menu!$D$105:$D$107</definedName>
    <definedName name="AMO_122">Menu!$D$110:$D$112</definedName>
    <definedName name="AMO_13">Menu!$D$115:$D$117</definedName>
    <definedName name="AMO_131">Menu!$D$120:$D$122</definedName>
    <definedName name="AMO_132">Menu!$D$125:$D$127</definedName>
    <definedName name="AMO_133">Menu!$D$130:$D$132</definedName>
    <definedName name="GD">Menu!$F$3:$F$72</definedName>
    <definedName name="KO">Menu!$C$3</definedName>
    <definedName name="Niveau">Menu!$A$32:$A$34</definedName>
    <definedName name="OplAfk">Menu!$A$25</definedName>
    <definedName name="Opleiding">Menu!$A$2:$A$3</definedName>
    <definedName name="Oplnr">Menu!$A$26</definedName>
    <definedName name="Periode">Menu!$A$73:$A$75</definedName>
    <definedName name="Schooljaar">Menu!$A$92:$A$101</definedName>
  </definedNames>
  <calcPr calcId="171027"/>
</workbook>
</file>

<file path=xl/calcChain.xml><?xml version="1.0" encoding="utf-8"?>
<calcChain xmlns="http://schemas.openxmlformats.org/spreadsheetml/2006/main">
  <c r="B53" i="1" l="1"/>
  <c r="V14" i="37"/>
  <c r="G31" i="45"/>
  <c r="G30" i="45"/>
  <c r="G25" i="45"/>
  <c r="G24" i="45"/>
  <c r="G23" i="45"/>
  <c r="G17" i="45"/>
  <c r="G16" i="45"/>
  <c r="G12" i="45"/>
  <c r="G11" i="45"/>
  <c r="G10" i="45"/>
  <c r="G9" i="45"/>
  <c r="D18" i="130" l="1"/>
  <c r="D20" i="130" s="1"/>
  <c r="D22" i="130" s="1"/>
  <c r="D24" i="130" s="1"/>
  <c r="D26" i="130" s="1"/>
  <c r="D28" i="130" s="1"/>
  <c r="D30" i="130" s="1"/>
  <c r="D32" i="130" s="1"/>
  <c r="D34" i="130" s="1"/>
  <c r="D36" i="130" s="1"/>
  <c r="D38" i="130" s="1"/>
  <c r="J18" i="130" s="1"/>
  <c r="J20" i="130" s="1"/>
  <c r="J22" i="130" s="1"/>
  <c r="J24" i="130" s="1"/>
  <c r="J26" i="130" s="1"/>
  <c r="J28" i="130" s="1"/>
  <c r="J30" i="130" s="1"/>
  <c r="J32" i="130" s="1"/>
  <c r="J34" i="130" s="1"/>
  <c r="J36" i="130" s="1"/>
  <c r="J38" i="130" s="1"/>
  <c r="B6" i="37"/>
  <c r="B9" i="37"/>
  <c r="R7" i="37"/>
  <c r="B27" i="14"/>
  <c r="J49" i="112"/>
  <c r="J49" i="113"/>
  <c r="J49" i="114"/>
  <c r="J49" i="115"/>
  <c r="J49" i="116"/>
  <c r="J49" i="117"/>
  <c r="J49" i="118"/>
  <c r="J49" i="119"/>
  <c r="J49" i="120"/>
  <c r="J49" i="121"/>
  <c r="J49" i="122"/>
  <c r="J49" i="123"/>
  <c r="J49" i="125"/>
  <c r="J49" i="126"/>
  <c r="J49" i="127"/>
  <c r="J49" i="128"/>
  <c r="J49" i="108"/>
  <c r="J49" i="109"/>
  <c r="J49" i="107"/>
  <c r="J49" i="105"/>
  <c r="J49" i="104"/>
  <c r="J49" i="103"/>
  <c r="B27" i="124"/>
  <c r="B13" i="124"/>
  <c r="B27" i="111"/>
  <c r="B13" i="111"/>
  <c r="B27" i="110"/>
  <c r="B13" i="110"/>
  <c r="B27" i="106"/>
  <c r="B13" i="106"/>
  <c r="B13" i="14"/>
  <c r="Q11" i="128" l="1"/>
  <c r="Q10" i="128"/>
  <c r="Q9" i="128"/>
  <c r="Q8" i="128"/>
  <c r="Q7" i="128"/>
  <c r="Q6" i="128"/>
  <c r="Q5" i="128"/>
  <c r="K5" i="128"/>
  <c r="D5" i="128"/>
  <c r="Q4" i="128"/>
  <c r="K4" i="128"/>
  <c r="D4" i="128"/>
  <c r="Q3" i="128"/>
  <c r="K3" i="128"/>
  <c r="D3" i="128"/>
  <c r="Q2" i="128"/>
  <c r="Q1" i="128"/>
  <c r="A1" i="128"/>
  <c r="Q11" i="127"/>
  <c r="Q10" i="127"/>
  <c r="Q9" i="127"/>
  <c r="Q8" i="127"/>
  <c r="Q7" i="127"/>
  <c r="Q6" i="127"/>
  <c r="Q5" i="127"/>
  <c r="K5" i="127"/>
  <c r="D5" i="127"/>
  <c r="Q4" i="127"/>
  <c r="K4" i="127"/>
  <c r="D4" i="127"/>
  <c r="Q3" i="127"/>
  <c r="K3" i="127"/>
  <c r="D3" i="127"/>
  <c r="Q2" i="127"/>
  <c r="Q1" i="127"/>
  <c r="A1" i="127"/>
  <c r="Q11" i="126"/>
  <c r="Q10" i="126"/>
  <c r="Q9" i="126"/>
  <c r="Q8" i="126"/>
  <c r="Q7" i="126"/>
  <c r="Q6" i="126"/>
  <c r="Q5" i="126"/>
  <c r="K5" i="126"/>
  <c r="D5" i="126"/>
  <c r="Q4" i="126"/>
  <c r="K4" i="126"/>
  <c r="D4" i="126"/>
  <c r="Q3" i="126"/>
  <c r="K3" i="126"/>
  <c r="D3" i="126"/>
  <c r="Q2" i="126"/>
  <c r="Q1" i="126"/>
  <c r="A1" i="126"/>
  <c r="Q11" i="125"/>
  <c r="Q10" i="125"/>
  <c r="Q9" i="125"/>
  <c r="Q8" i="125"/>
  <c r="Q7" i="125"/>
  <c r="Q6" i="125"/>
  <c r="Q5" i="125"/>
  <c r="K5" i="125"/>
  <c r="D5" i="125"/>
  <c r="Q4" i="125"/>
  <c r="K4" i="125"/>
  <c r="D4" i="125"/>
  <c r="Q3" i="125"/>
  <c r="K3" i="125"/>
  <c r="D3" i="125"/>
  <c r="Q2" i="125"/>
  <c r="Q1" i="125"/>
  <c r="A1" i="125"/>
  <c r="B26" i="124"/>
  <c r="B25" i="124"/>
  <c r="B24" i="124"/>
  <c r="B23" i="124"/>
  <c r="B22" i="124"/>
  <c r="B21" i="124"/>
  <c r="B20" i="124"/>
  <c r="B19" i="124"/>
  <c r="B18" i="124"/>
  <c r="B17" i="124"/>
  <c r="B16" i="124"/>
  <c r="B15" i="124"/>
  <c r="B14" i="124"/>
  <c r="B12" i="124"/>
  <c r="B11" i="124"/>
  <c r="B10" i="124"/>
  <c r="I6" i="124"/>
  <c r="C6" i="124"/>
  <c r="C5" i="124"/>
  <c r="C4" i="124"/>
  <c r="C3" i="124"/>
  <c r="A1" i="124"/>
  <c r="Q11" i="123"/>
  <c r="Q10" i="123"/>
  <c r="Q9" i="123"/>
  <c r="Q8" i="123"/>
  <c r="Q7" i="123"/>
  <c r="Q6" i="123"/>
  <c r="Q5" i="123"/>
  <c r="K5" i="123"/>
  <c r="D5" i="123"/>
  <c r="Q4" i="123"/>
  <c r="K4" i="123"/>
  <c r="D4" i="123"/>
  <c r="Q3" i="123"/>
  <c r="K3" i="123"/>
  <c r="D3" i="123"/>
  <c r="Q2" i="123"/>
  <c r="Q1" i="123"/>
  <c r="A1" i="123"/>
  <c r="Q11" i="122"/>
  <c r="Q10" i="122"/>
  <c r="Q9" i="122"/>
  <c r="Q8" i="122"/>
  <c r="Q7" i="122"/>
  <c r="Q6" i="122"/>
  <c r="Q5" i="122"/>
  <c r="K5" i="122"/>
  <c r="D5" i="122"/>
  <c r="Q4" i="122"/>
  <c r="K4" i="122"/>
  <c r="D4" i="122"/>
  <c r="Q3" i="122"/>
  <c r="K3" i="122"/>
  <c r="D3" i="122"/>
  <c r="Q2" i="122"/>
  <c r="Q1" i="122"/>
  <c r="A1" i="122"/>
  <c r="Q11" i="121"/>
  <c r="Q10" i="121"/>
  <c r="Q9" i="121"/>
  <c r="Q8" i="121"/>
  <c r="Q7" i="121"/>
  <c r="Q6" i="121"/>
  <c r="Q5" i="121"/>
  <c r="K5" i="121"/>
  <c r="D5" i="121"/>
  <c r="Q4" i="121"/>
  <c r="K4" i="121"/>
  <c r="D4" i="121"/>
  <c r="Q3" i="121"/>
  <c r="K3" i="121"/>
  <c r="D3" i="121"/>
  <c r="Q2" i="121"/>
  <c r="Q1" i="121"/>
  <c r="A1" i="121"/>
  <c r="Q11" i="120"/>
  <c r="Q10" i="120"/>
  <c r="Q9" i="120"/>
  <c r="Q8" i="120"/>
  <c r="Q7" i="120"/>
  <c r="Q6" i="120"/>
  <c r="Q5" i="120"/>
  <c r="K5" i="120"/>
  <c r="D5" i="120"/>
  <c r="Q4" i="120"/>
  <c r="K4" i="120"/>
  <c r="D4" i="120"/>
  <c r="Q3" i="120"/>
  <c r="K3" i="120"/>
  <c r="D3" i="120"/>
  <c r="Q2" i="120"/>
  <c r="Q1" i="120"/>
  <c r="A1" i="120"/>
  <c r="Q11" i="119"/>
  <c r="Q10" i="119"/>
  <c r="Q9" i="119"/>
  <c r="Q8" i="119"/>
  <c r="Q7" i="119"/>
  <c r="Q6" i="119"/>
  <c r="Q5" i="119"/>
  <c r="K5" i="119"/>
  <c r="D5" i="119"/>
  <c r="Q4" i="119"/>
  <c r="K4" i="119"/>
  <c r="D4" i="119"/>
  <c r="Q3" i="119"/>
  <c r="K3" i="119"/>
  <c r="D3" i="119"/>
  <c r="Q2" i="119"/>
  <c r="Q1" i="119"/>
  <c r="A1" i="119"/>
  <c r="Q11" i="118"/>
  <c r="Q10" i="118"/>
  <c r="Q9" i="118"/>
  <c r="Q8" i="118"/>
  <c r="Q7" i="118"/>
  <c r="Q6" i="118"/>
  <c r="Q5" i="118"/>
  <c r="K5" i="118"/>
  <c r="D5" i="118"/>
  <c r="Q4" i="118"/>
  <c r="K4" i="118"/>
  <c r="D4" i="118"/>
  <c r="Q3" i="118"/>
  <c r="K3" i="118"/>
  <c r="D3" i="118"/>
  <c r="Q2" i="118"/>
  <c r="Q1" i="118"/>
  <c r="A1" i="118"/>
  <c r="Q11" i="117"/>
  <c r="Q10" i="117"/>
  <c r="Q9" i="117"/>
  <c r="Q8" i="117"/>
  <c r="Q7" i="117"/>
  <c r="Q6" i="117"/>
  <c r="Q5" i="117"/>
  <c r="K5" i="117"/>
  <c r="D5" i="117"/>
  <c r="Q4" i="117"/>
  <c r="K4" i="117"/>
  <c r="D4" i="117"/>
  <c r="Q3" i="117"/>
  <c r="K3" i="117"/>
  <c r="D3" i="117"/>
  <c r="Q2" i="117"/>
  <c r="Q1" i="117"/>
  <c r="A1" i="117"/>
  <c r="Q11" i="116"/>
  <c r="Q10" i="116"/>
  <c r="Q9" i="116"/>
  <c r="Q8" i="116"/>
  <c r="Q7" i="116"/>
  <c r="Q6" i="116"/>
  <c r="Q5" i="116"/>
  <c r="K5" i="116"/>
  <c r="D5" i="116"/>
  <c r="Q4" i="116"/>
  <c r="K4" i="116"/>
  <c r="D4" i="116"/>
  <c r="Q3" i="116"/>
  <c r="K3" i="116"/>
  <c r="D3" i="116"/>
  <c r="Q2" i="116"/>
  <c r="Q1" i="116"/>
  <c r="A1" i="116"/>
  <c r="Q11" i="115"/>
  <c r="Q10" i="115"/>
  <c r="Q9" i="115"/>
  <c r="Q8" i="115"/>
  <c r="Q7" i="115"/>
  <c r="Q6" i="115"/>
  <c r="Q5" i="115"/>
  <c r="K5" i="115"/>
  <c r="D5" i="115"/>
  <c r="Q4" i="115"/>
  <c r="K4" i="115"/>
  <c r="D4" i="115"/>
  <c r="Q3" i="115"/>
  <c r="K3" i="115"/>
  <c r="D3" i="115"/>
  <c r="Q2" i="115"/>
  <c r="Q1" i="115"/>
  <c r="A1" i="115"/>
  <c r="Q11" i="114"/>
  <c r="Q10" i="114"/>
  <c r="Q9" i="114"/>
  <c r="Q8" i="114"/>
  <c r="Q7" i="114"/>
  <c r="Q6" i="114"/>
  <c r="Q5" i="114"/>
  <c r="K5" i="114"/>
  <c r="D5" i="114"/>
  <c r="Q4" i="114"/>
  <c r="K4" i="114"/>
  <c r="D4" i="114"/>
  <c r="Q3" i="114"/>
  <c r="K3" i="114"/>
  <c r="D3" i="114"/>
  <c r="Q2" i="114"/>
  <c r="Q1" i="114"/>
  <c r="A1" i="114"/>
  <c r="Q11" i="113"/>
  <c r="Q10" i="113"/>
  <c r="Q9" i="113"/>
  <c r="Q8" i="113"/>
  <c r="Q7" i="113"/>
  <c r="Q6" i="113"/>
  <c r="Q5" i="113"/>
  <c r="K5" i="113"/>
  <c r="D5" i="113"/>
  <c r="Q4" i="113"/>
  <c r="K4" i="113"/>
  <c r="D4" i="113"/>
  <c r="Q3" i="113"/>
  <c r="K3" i="113"/>
  <c r="D3" i="113"/>
  <c r="Q2" i="113"/>
  <c r="Q1" i="113"/>
  <c r="A1" i="113"/>
  <c r="Q11" i="112"/>
  <c r="Q10" i="112"/>
  <c r="Q9" i="112"/>
  <c r="Q8" i="112"/>
  <c r="Q7" i="112"/>
  <c r="Q6" i="112"/>
  <c r="Q5" i="112"/>
  <c r="K5" i="112"/>
  <c r="D5" i="112"/>
  <c r="Q4" i="112"/>
  <c r="K4" i="112"/>
  <c r="D4" i="112"/>
  <c r="Q3" i="112"/>
  <c r="K3" i="112"/>
  <c r="D3" i="112"/>
  <c r="Q2" i="112"/>
  <c r="Q1" i="112"/>
  <c r="A1" i="112"/>
  <c r="A1" i="111"/>
  <c r="A1" i="110"/>
  <c r="B26" i="111"/>
  <c r="B25" i="111"/>
  <c r="B24" i="111"/>
  <c r="B23" i="111"/>
  <c r="B22" i="111"/>
  <c r="B21" i="111"/>
  <c r="B20" i="111"/>
  <c r="B19" i="111"/>
  <c r="B18" i="111"/>
  <c r="B17" i="111"/>
  <c r="B16" i="111"/>
  <c r="B15" i="111"/>
  <c r="B14" i="111"/>
  <c r="B12" i="111"/>
  <c r="B11" i="111"/>
  <c r="B10" i="111"/>
  <c r="I6" i="111"/>
  <c r="C6" i="111"/>
  <c r="C5" i="111"/>
  <c r="C4" i="111"/>
  <c r="C3" i="111"/>
  <c r="B26" i="110"/>
  <c r="B25" i="110"/>
  <c r="B24" i="110"/>
  <c r="B23" i="110"/>
  <c r="B22" i="110"/>
  <c r="B21" i="110"/>
  <c r="B20" i="110"/>
  <c r="B19" i="110"/>
  <c r="B18" i="110"/>
  <c r="B17" i="110"/>
  <c r="B16" i="110"/>
  <c r="B15" i="110"/>
  <c r="B14" i="110"/>
  <c r="B12" i="110"/>
  <c r="B11" i="110"/>
  <c r="B10" i="110"/>
  <c r="I6" i="110"/>
  <c r="C6" i="110"/>
  <c r="C5" i="110"/>
  <c r="C4" i="110"/>
  <c r="C3" i="110"/>
  <c r="Q11" i="109"/>
  <c r="Q10" i="109"/>
  <c r="Q9" i="109"/>
  <c r="Q8" i="109"/>
  <c r="Q7" i="109"/>
  <c r="Q6" i="109"/>
  <c r="Q5" i="109"/>
  <c r="K5" i="109"/>
  <c r="D5" i="109"/>
  <c r="Q4" i="109"/>
  <c r="K4" i="109"/>
  <c r="D4" i="109"/>
  <c r="Q3" i="109"/>
  <c r="K3" i="109"/>
  <c r="D3" i="109"/>
  <c r="Q2" i="109"/>
  <c r="Q1" i="109"/>
  <c r="A1" i="109"/>
  <c r="Q11" i="108"/>
  <c r="Q10" i="108"/>
  <c r="Q9" i="108"/>
  <c r="Q8" i="108"/>
  <c r="Q7" i="108"/>
  <c r="Q6" i="108"/>
  <c r="Q5" i="108"/>
  <c r="K5" i="108"/>
  <c r="D5" i="108"/>
  <c r="Q4" i="108"/>
  <c r="K4" i="108"/>
  <c r="D4" i="108"/>
  <c r="Q3" i="108"/>
  <c r="K3" i="108"/>
  <c r="D3" i="108"/>
  <c r="Q2" i="108"/>
  <c r="Q1" i="108"/>
  <c r="A1" i="108"/>
  <c r="Q11" i="107"/>
  <c r="Q10" i="107"/>
  <c r="Q9" i="107"/>
  <c r="Q8" i="107"/>
  <c r="Q7" i="107"/>
  <c r="Q6" i="107"/>
  <c r="Q5" i="107"/>
  <c r="K5" i="107"/>
  <c r="D5" i="107"/>
  <c r="Q4" i="107"/>
  <c r="K4" i="107"/>
  <c r="D4" i="107"/>
  <c r="Q3" i="107"/>
  <c r="K3" i="107"/>
  <c r="D3" i="107"/>
  <c r="Q2" i="107"/>
  <c r="Q1" i="107"/>
  <c r="A1" i="107"/>
  <c r="A1" i="106"/>
  <c r="B26" i="106"/>
  <c r="B25" i="106"/>
  <c r="B24" i="106"/>
  <c r="B23" i="106"/>
  <c r="B22" i="106"/>
  <c r="B21" i="106"/>
  <c r="B20" i="106"/>
  <c r="B19" i="106"/>
  <c r="B18" i="106"/>
  <c r="B17" i="106"/>
  <c r="B16" i="106"/>
  <c r="B15" i="106"/>
  <c r="B14" i="106"/>
  <c r="B12" i="106"/>
  <c r="B11" i="106"/>
  <c r="B10" i="106"/>
  <c r="I6" i="106"/>
  <c r="C6" i="106"/>
  <c r="C5" i="106"/>
  <c r="C4" i="106"/>
  <c r="C3" i="106"/>
  <c r="Q11" i="105"/>
  <c r="Q10" i="105"/>
  <c r="Q9" i="105"/>
  <c r="Q8" i="105"/>
  <c r="Q7" i="105"/>
  <c r="Q6" i="105"/>
  <c r="Q5" i="105"/>
  <c r="K5" i="105"/>
  <c r="D5" i="105"/>
  <c r="Q4" i="105"/>
  <c r="K4" i="105"/>
  <c r="D4" i="105"/>
  <c r="Q3" i="105"/>
  <c r="K3" i="105"/>
  <c r="D3" i="105"/>
  <c r="Q2" i="105"/>
  <c r="Q1" i="105"/>
  <c r="A1" i="105"/>
  <c r="B26" i="14"/>
  <c r="B25" i="14"/>
  <c r="B24" i="14"/>
  <c r="B23" i="14"/>
  <c r="B22" i="14"/>
  <c r="B21" i="14"/>
  <c r="B20" i="14"/>
  <c r="B19" i="14"/>
  <c r="B18" i="14"/>
  <c r="B17" i="14"/>
  <c r="B16" i="14"/>
  <c r="B15" i="14"/>
  <c r="B14" i="14"/>
  <c r="B12" i="14"/>
  <c r="B11" i="14"/>
  <c r="B10" i="14"/>
  <c r="Q1" i="2"/>
  <c r="J49" i="2"/>
  <c r="M49" i="2" l="1"/>
  <c r="H49" i="102"/>
  <c r="Q11" i="104"/>
  <c r="Q10" i="104"/>
  <c r="Q9" i="104"/>
  <c r="Q8" i="104"/>
  <c r="Q7" i="104"/>
  <c r="Q6" i="104"/>
  <c r="Q5" i="104"/>
  <c r="K5" i="104"/>
  <c r="D5" i="104"/>
  <c r="Q4" i="104"/>
  <c r="K4" i="104"/>
  <c r="D4" i="104"/>
  <c r="Q3" i="104"/>
  <c r="K3" i="104"/>
  <c r="D3" i="104"/>
  <c r="Q2" i="104"/>
  <c r="Q1" i="104"/>
  <c r="A1" i="104"/>
  <c r="Q11" i="103" l="1"/>
  <c r="Q10" i="103"/>
  <c r="Q9" i="103"/>
  <c r="Q8" i="103"/>
  <c r="Q7" i="103"/>
  <c r="Q6" i="103"/>
  <c r="Q5" i="103"/>
  <c r="K5" i="103"/>
  <c r="D5" i="103"/>
  <c r="Q4" i="103"/>
  <c r="K4" i="103"/>
  <c r="D4" i="103"/>
  <c r="Q3" i="103"/>
  <c r="K3" i="103"/>
  <c r="D3" i="103"/>
  <c r="Q2" i="103"/>
  <c r="Q1" i="103"/>
  <c r="A1" i="103"/>
  <c r="J49" i="102" l="1"/>
  <c r="Q11" i="102"/>
  <c r="Q10" i="102"/>
  <c r="Q9" i="102"/>
  <c r="Q8" i="102"/>
  <c r="Q7" i="102"/>
  <c r="Q6" i="102"/>
  <c r="Q5" i="102"/>
  <c r="K5" i="102"/>
  <c r="D5" i="102"/>
  <c r="Q4" i="102"/>
  <c r="K4" i="102"/>
  <c r="D4" i="102"/>
  <c r="Q3" i="102"/>
  <c r="K3" i="102"/>
  <c r="D3" i="102"/>
  <c r="Q2" i="102"/>
  <c r="Q1" i="102"/>
  <c r="A1" i="102"/>
  <c r="Q2" i="2"/>
  <c r="Q3" i="2"/>
  <c r="Q4" i="2"/>
  <c r="Q5" i="2"/>
  <c r="Q6" i="2"/>
  <c r="Q7" i="2"/>
  <c r="Q8" i="2"/>
  <c r="Q9" i="2"/>
  <c r="Q10" i="2"/>
  <c r="Q11" i="2"/>
  <c r="H49" i="103" l="1"/>
  <c r="M49" i="102"/>
  <c r="A25" i="59"/>
  <c r="M49" i="103" l="1"/>
  <c r="H49" i="104"/>
  <c r="A26" i="59"/>
  <c r="B15" i="45" s="1"/>
  <c r="M49" i="104" l="1"/>
  <c r="H49" i="105"/>
  <c r="B34" i="45"/>
  <c r="B26" i="45"/>
  <c r="B18" i="45"/>
  <c r="B10" i="45"/>
  <c r="A30" i="45"/>
  <c r="A22" i="45"/>
  <c r="A14" i="45"/>
  <c r="B12" i="45"/>
  <c r="B33" i="45"/>
  <c r="B25" i="45"/>
  <c r="B17" i="45"/>
  <c r="B9" i="45"/>
  <c r="A29" i="45"/>
  <c r="A21" i="45"/>
  <c r="A13" i="45"/>
  <c r="B32" i="45"/>
  <c r="B24" i="45"/>
  <c r="B16" i="45"/>
  <c r="B8" i="45"/>
  <c r="A28" i="45"/>
  <c r="A20" i="45"/>
  <c r="A8" i="45"/>
  <c r="B20" i="45"/>
  <c r="A10" i="45"/>
  <c r="B31" i="45"/>
  <c r="B23" i="45"/>
  <c r="B7" i="45"/>
  <c r="A27" i="45"/>
  <c r="A19" i="45"/>
  <c r="A7" i="45"/>
  <c r="A24" i="45"/>
  <c r="B30" i="45"/>
  <c r="B22" i="45"/>
  <c r="B14" i="45"/>
  <c r="A34" i="45"/>
  <c r="A26" i="45"/>
  <c r="A18" i="45"/>
  <c r="A12" i="45"/>
  <c r="B28" i="45"/>
  <c r="B29" i="45"/>
  <c r="B21" i="45"/>
  <c r="B13" i="45"/>
  <c r="A33" i="45"/>
  <c r="A25" i="45"/>
  <c r="A17" i="45"/>
  <c r="A11" i="45"/>
  <c r="A32" i="45"/>
  <c r="B27" i="45"/>
  <c r="B19" i="45"/>
  <c r="B11" i="45"/>
  <c r="A31" i="45"/>
  <c r="A23" i="45"/>
  <c r="A15" i="45"/>
  <c r="A9" i="45"/>
  <c r="A16" i="45"/>
  <c r="M49" i="105" l="1"/>
  <c r="H49" i="107"/>
  <c r="F27" i="14"/>
  <c r="B8" i="44"/>
  <c r="B9" i="44" s="1"/>
  <c r="B10" i="44" s="1"/>
  <c r="B11" i="44" s="1"/>
  <c r="B12" i="44" s="1"/>
  <c r="B13" i="44" s="1"/>
  <c r="B14" i="44" s="1"/>
  <c r="B15" i="44" s="1"/>
  <c r="B16" i="44" s="1"/>
  <c r="B17" i="44" s="1"/>
  <c r="B18" i="44" s="1"/>
  <c r="B19" i="44" s="1"/>
  <c r="M49" i="107" l="1"/>
  <c r="H49" i="109"/>
  <c r="B16" i="37"/>
  <c r="B1" i="1"/>
  <c r="E3" i="37"/>
  <c r="A1" i="14"/>
  <c r="O3" i="37"/>
  <c r="K3" i="37"/>
  <c r="A3" i="37"/>
  <c r="D5" i="44"/>
  <c r="D3" i="44"/>
  <c r="K3" i="2"/>
  <c r="D4" i="2"/>
  <c r="C4" i="14"/>
  <c r="B2" i="45"/>
  <c r="A1" i="45"/>
  <c r="C3" i="14"/>
  <c r="D3" i="2"/>
  <c r="K1" i="37"/>
  <c r="C6" i="14"/>
  <c r="C5" i="14"/>
  <c r="K4" i="2"/>
  <c r="K5" i="2"/>
  <c r="D5" i="2"/>
  <c r="A1" i="2"/>
  <c r="I6" i="14"/>
  <c r="H49" i="108" l="1"/>
  <c r="M49" i="109"/>
  <c r="C16" i="37"/>
  <c r="B15" i="37"/>
  <c r="A9" i="2"/>
  <c r="A7" i="2" s="1"/>
  <c r="A17" i="2"/>
  <c r="D16" i="37"/>
  <c r="M49" i="108" l="1"/>
  <c r="H49" i="112"/>
  <c r="A25" i="2"/>
  <c r="E16" i="37"/>
  <c r="H49" i="113" l="1"/>
  <c r="M49" i="112"/>
  <c r="F16" i="37"/>
  <c r="A33" i="2"/>
  <c r="F27" i="106" l="1"/>
  <c r="M49" i="113"/>
  <c r="H49" i="114"/>
  <c r="G16" i="37"/>
  <c r="H16" i="37" s="1"/>
  <c r="I16" i="37" s="1"/>
  <c r="A9" i="102" s="1"/>
  <c r="A41" i="2"/>
  <c r="M49" i="114" l="1"/>
  <c r="H49" i="115"/>
  <c r="A7" i="102"/>
  <c r="A41" i="102"/>
  <c r="A33" i="102"/>
  <c r="A25" i="102"/>
  <c r="A17" i="102"/>
  <c r="I15" i="37"/>
  <c r="J16" i="37"/>
  <c r="H49" i="116" l="1"/>
  <c r="M49" i="115"/>
  <c r="K16" i="37"/>
  <c r="M49" i="116" l="1"/>
  <c r="H49" i="117"/>
  <c r="L16" i="37"/>
  <c r="M16" i="37" s="1"/>
  <c r="M49" i="117" l="1"/>
  <c r="H49" i="118"/>
  <c r="N16" i="37"/>
  <c r="O16" i="37" s="1"/>
  <c r="P16" i="37" s="1"/>
  <c r="M49" i="118" l="1"/>
  <c r="F27" i="110"/>
  <c r="H49" i="119"/>
  <c r="A9" i="103"/>
  <c r="Q16" i="37"/>
  <c r="P15" i="37"/>
  <c r="H49" i="120" l="1"/>
  <c r="M49" i="119"/>
  <c r="A25" i="103"/>
  <c r="A33" i="103"/>
  <c r="A17" i="103"/>
  <c r="A41" i="103"/>
  <c r="A7" i="103"/>
  <c r="R16" i="37"/>
  <c r="M49" i="120" l="1"/>
  <c r="H49" i="121"/>
  <c r="S16" i="37"/>
  <c r="M49" i="121" l="1"/>
  <c r="H49" i="122"/>
  <c r="T16" i="37"/>
  <c r="M49" i="122" l="1"/>
  <c r="H49" i="123"/>
  <c r="U16" i="37"/>
  <c r="V16" i="37" s="1"/>
  <c r="B21" i="37" s="1"/>
  <c r="A9" i="104" s="1"/>
  <c r="F27" i="111" l="1"/>
  <c r="M49" i="123"/>
  <c r="H49" i="125"/>
  <c r="A17" i="104"/>
  <c r="A25" i="104"/>
  <c r="A7" i="104"/>
  <c r="A41" i="104"/>
  <c r="A33" i="104"/>
  <c r="C21" i="37"/>
  <c r="B20" i="37"/>
  <c r="H49" i="126" l="1"/>
  <c r="M49" i="125"/>
  <c r="D21" i="37"/>
  <c r="M49" i="126" l="1"/>
  <c r="H49" i="127"/>
  <c r="E21" i="37"/>
  <c r="M49" i="127" l="1"/>
  <c r="H49" i="128"/>
  <c r="F21" i="37"/>
  <c r="F27" i="124" l="1"/>
  <c r="B7" i="37" s="1"/>
  <c r="M49" i="128"/>
  <c r="G21" i="37"/>
  <c r="H21" i="37" s="1"/>
  <c r="I21" i="37" s="1"/>
  <c r="A9" i="105" s="1"/>
  <c r="A7" i="105" l="1"/>
  <c r="A41" i="105"/>
  <c r="A33" i="105"/>
  <c r="A25" i="105"/>
  <c r="A17" i="105"/>
  <c r="J21" i="37"/>
  <c r="K21" i="37" l="1"/>
  <c r="L21" i="37" l="1"/>
  <c r="M21" i="37" l="1"/>
  <c r="I3" i="14" s="1"/>
  <c r="N21" i="37" l="1"/>
  <c r="O21" i="37" s="1"/>
  <c r="P21" i="37" s="1"/>
  <c r="A9" i="107" l="1"/>
  <c r="A41" i="107"/>
  <c r="A25" i="107"/>
  <c r="A33" i="107"/>
  <c r="A7" i="107"/>
  <c r="A17" i="107"/>
  <c r="Q21" i="37"/>
  <c r="P20" i="37"/>
  <c r="R21" i="37" l="1"/>
  <c r="S21" i="37" l="1"/>
  <c r="T21" i="37" l="1"/>
  <c r="U21" i="37" l="1"/>
  <c r="V21" i="37" s="1"/>
  <c r="B26" i="37" s="1"/>
  <c r="A9" i="109" s="1"/>
  <c r="A41" i="109" l="1"/>
  <c r="A7" i="109"/>
  <c r="A25" i="109"/>
  <c r="A33" i="109"/>
  <c r="A17" i="109"/>
  <c r="C26" i="37"/>
  <c r="B25" i="37"/>
  <c r="D26" i="37" l="1"/>
  <c r="E26" i="37" l="1"/>
  <c r="F26" i="37" l="1"/>
  <c r="G26" i="37" l="1"/>
  <c r="H26" i="37" s="1"/>
  <c r="I26" i="37" s="1"/>
  <c r="A9" i="108" s="1"/>
  <c r="A33" i="108" l="1"/>
  <c r="A25" i="108"/>
  <c r="A17" i="108"/>
  <c r="A7" i="108"/>
  <c r="A41" i="108"/>
  <c r="J26" i="37"/>
  <c r="I25" i="37"/>
  <c r="K26" i="37" l="1"/>
  <c r="L26" i="37" l="1"/>
  <c r="M26" i="37" l="1"/>
  <c r="N26" i="37" l="1"/>
  <c r="O26" i="37" s="1"/>
  <c r="P26" i="37" s="1"/>
  <c r="A9" i="112" s="1"/>
  <c r="A41" i="112" l="1"/>
  <c r="A25" i="112"/>
  <c r="A33" i="112"/>
  <c r="A17" i="112"/>
  <c r="A7" i="112"/>
  <c r="P25" i="37"/>
  <c r="Q26" i="37"/>
  <c r="R26" i="37" l="1"/>
  <c r="S26" i="37" l="1"/>
  <c r="T26" i="37" s="1"/>
  <c r="U26" i="37" l="1"/>
  <c r="V26" i="37" s="1"/>
  <c r="B31" i="37" s="1"/>
  <c r="A9" i="113" s="1"/>
  <c r="A33" i="113" l="1"/>
  <c r="A41" i="113"/>
  <c r="A7" i="113"/>
  <c r="A17" i="113"/>
  <c r="A25" i="113"/>
  <c r="B30" i="37"/>
  <c r="C31" i="37"/>
  <c r="D31" i="37" l="1"/>
  <c r="E31" i="37" l="1"/>
  <c r="F31" i="37" l="1"/>
  <c r="I3" i="106" s="1"/>
  <c r="G31" i="37" l="1"/>
  <c r="H31" i="37" s="1"/>
  <c r="I31" i="37" s="1"/>
  <c r="A9" i="114" l="1"/>
  <c r="A41" i="114"/>
  <c r="A17" i="114"/>
  <c r="A7" i="114"/>
  <c r="A25" i="114"/>
  <c r="A33" i="114"/>
  <c r="I30" i="37"/>
  <c r="J31" i="37"/>
  <c r="K31" i="37" l="1"/>
  <c r="L31" i="37" l="1"/>
  <c r="M31" i="37" l="1"/>
  <c r="N31" i="37" l="1"/>
  <c r="O31" i="37" s="1"/>
  <c r="P31" i="37" s="1"/>
  <c r="A9" i="115" s="1"/>
  <c r="A41" i="115" l="1"/>
  <c r="A17" i="115"/>
  <c r="A7" i="115"/>
  <c r="A25" i="115"/>
  <c r="A33" i="115"/>
  <c r="Q31" i="37"/>
  <c r="P30" i="37"/>
  <c r="R31" i="37" l="1"/>
  <c r="S31" i="37" l="1"/>
  <c r="T31" i="37" l="1"/>
  <c r="U31" i="37" l="1"/>
  <c r="V31" i="37" s="1"/>
  <c r="B36" i="37" s="1"/>
  <c r="A9" i="116" s="1"/>
  <c r="A41" i="116" l="1"/>
  <c r="A7" i="116"/>
  <c r="A25" i="116"/>
  <c r="A17" i="116"/>
  <c r="A33" i="116"/>
  <c r="B35" i="37"/>
  <c r="C36" i="37"/>
  <c r="D36" i="37" l="1"/>
  <c r="E36" i="37" l="1"/>
  <c r="F36" i="37" l="1"/>
  <c r="G36" i="37" l="1"/>
  <c r="H36" i="37" s="1"/>
  <c r="I36" i="37" s="1"/>
  <c r="A9" i="117" s="1"/>
  <c r="A41" i="117" l="1"/>
  <c r="A7" i="117"/>
  <c r="A25" i="117"/>
  <c r="A33" i="117"/>
  <c r="A17" i="117"/>
  <c r="I35" i="37"/>
  <c r="J36" i="37"/>
  <c r="K36" i="37" l="1"/>
  <c r="L36" i="37" l="1"/>
  <c r="M36" i="37" l="1"/>
  <c r="N36" i="37" l="1"/>
  <c r="O36" i="37" s="1"/>
  <c r="P36" i="37" s="1"/>
  <c r="A9" i="118" s="1"/>
  <c r="A41" i="118" l="1"/>
  <c r="A25" i="118"/>
  <c r="A17" i="118"/>
  <c r="A7" i="118"/>
  <c r="A33" i="118"/>
  <c r="Q36" i="37"/>
  <c r="P35" i="37"/>
  <c r="R36" i="37" l="1"/>
  <c r="S36" i="37" l="1"/>
  <c r="T36" i="37" l="1"/>
  <c r="I3" i="110" s="1"/>
  <c r="U36" i="37" l="1"/>
  <c r="V36" i="37" s="1"/>
  <c r="B41" i="37" s="1"/>
  <c r="A9" i="119" l="1"/>
  <c r="A41" i="119"/>
  <c r="A7" i="119"/>
  <c r="A25" i="119"/>
  <c r="A33" i="119"/>
  <c r="A17" i="119"/>
  <c r="B40" i="37"/>
  <c r="C41" i="37"/>
  <c r="D41" i="37" l="1"/>
  <c r="E41" i="37" l="1"/>
  <c r="F41" i="37" l="1"/>
  <c r="G41" i="37" l="1"/>
  <c r="H41" i="37" s="1"/>
  <c r="I41" i="37" s="1"/>
  <c r="A9" i="120" s="1"/>
  <c r="A41" i="120" l="1"/>
  <c r="A25" i="120"/>
  <c r="A17" i="120"/>
  <c r="A7" i="120"/>
  <c r="A33" i="120"/>
  <c r="J41" i="37"/>
  <c r="I40" i="37"/>
  <c r="K41" i="37" l="1"/>
  <c r="L41" i="37" l="1"/>
  <c r="M41" i="37" l="1"/>
  <c r="N41" i="37" l="1"/>
  <c r="O41" i="37" s="1"/>
  <c r="P41" i="37" s="1"/>
  <c r="A9" i="121" s="1"/>
  <c r="A41" i="121" l="1"/>
  <c r="A7" i="121"/>
  <c r="A25" i="121"/>
  <c r="A33" i="121"/>
  <c r="A17" i="121"/>
  <c r="Q41" i="37"/>
  <c r="P40" i="37"/>
  <c r="R41" i="37" l="1"/>
  <c r="S41" i="37" l="1"/>
  <c r="T41" i="37" l="1"/>
  <c r="U41" i="37" l="1"/>
  <c r="V41" i="37" s="1"/>
  <c r="B46" i="37" s="1"/>
  <c r="A9" i="122" s="1"/>
  <c r="A41" i="122" l="1"/>
  <c r="A33" i="122"/>
  <c r="A17" i="122"/>
  <c r="A7" i="122"/>
  <c r="A25" i="122"/>
  <c r="C46" i="37"/>
  <c r="B45" i="37"/>
  <c r="D46" i="37" l="1"/>
  <c r="E46" i="37" l="1"/>
  <c r="F46" i="37" l="1"/>
  <c r="G46" i="37" l="1"/>
  <c r="H46" i="37" s="1"/>
  <c r="I46" i="37" s="1"/>
  <c r="A9" i="123" s="1"/>
  <c r="A41" i="123" l="1"/>
  <c r="A17" i="123"/>
  <c r="A7" i="123"/>
  <c r="A25" i="123"/>
  <c r="A33" i="123"/>
  <c r="J46" i="37"/>
  <c r="I45" i="37"/>
  <c r="K46" i="37" l="1"/>
  <c r="L46" i="37" l="1"/>
  <c r="M46" i="37" s="1"/>
  <c r="I3" i="111" s="1"/>
  <c r="N46" i="37" l="1"/>
  <c r="O46" i="37" s="1"/>
  <c r="P46" i="37" s="1"/>
  <c r="A9" i="125" s="1"/>
  <c r="A33" i="125" l="1"/>
  <c r="A41" i="125"/>
  <c r="A17" i="125"/>
  <c r="A7" i="125"/>
  <c r="A25" i="125"/>
  <c r="Q46" i="37"/>
  <c r="R46" i="37" l="1"/>
  <c r="S46" i="37" l="1"/>
  <c r="T46" i="37" l="1"/>
  <c r="U46" i="37" l="1"/>
  <c r="V46" i="37" s="1"/>
  <c r="B51" i="37" s="1"/>
  <c r="A9" i="126" s="1"/>
  <c r="A41" i="126" l="1"/>
  <c r="A25" i="126"/>
  <c r="A33" i="126"/>
  <c r="A17" i="126"/>
  <c r="A7" i="126"/>
  <c r="B50" i="37"/>
  <c r="C51" i="37"/>
  <c r="D51" i="37" s="1"/>
  <c r="E51" i="37" s="1"/>
  <c r="F51" i="37" s="1"/>
  <c r="G51" i="37" s="1"/>
  <c r="H51" i="37" s="1"/>
  <c r="I51" i="37" s="1"/>
  <c r="A9" i="127" s="1"/>
  <c r="A33" i="127" l="1"/>
  <c r="A41" i="127"/>
  <c r="A7" i="127"/>
  <c r="A25" i="127"/>
  <c r="A17" i="127"/>
  <c r="I50" i="37"/>
  <c r="J51" i="37"/>
  <c r="K51" i="37" s="1"/>
  <c r="L51" i="37" s="1"/>
  <c r="M51" i="37" s="1"/>
  <c r="N51" i="37" s="1"/>
  <c r="O51" i="37" s="1"/>
  <c r="P51" i="37" s="1"/>
  <c r="A9" i="128" s="1"/>
  <c r="A41" i="128" l="1"/>
  <c r="A25" i="128"/>
  <c r="A7" i="128"/>
  <c r="A17" i="128"/>
  <c r="A33" i="128"/>
  <c r="P50" i="37"/>
  <c r="Q51" i="37"/>
  <c r="R51" i="37" s="1"/>
  <c r="S51" i="37" s="1"/>
  <c r="T51" i="37" s="1"/>
  <c r="U51" i="37" s="1"/>
  <c r="V51" i="3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ps03</author>
  </authors>
  <commentList>
    <comment ref="D7" authorId="0" shapeId="0" xr:uid="{2D89C0C5-8A0A-4F2E-A0A0-58737BB8B8B2}">
      <text>
        <r>
          <rPr>
            <b/>
            <sz val="9"/>
            <color indexed="81"/>
            <rFont val="Tahoma"/>
            <family val="2"/>
          </rPr>
          <t>Complexiteit:</t>
        </r>
        <r>
          <rPr>
            <sz val="9"/>
            <color indexed="81"/>
            <rFont val="Tahoma"/>
            <family val="2"/>
          </rPr>
          <t xml:space="preserve">
De ontwikkelaar heeft bij het leveren van een bijdrage aan het ontwikkeltraject wisselende werkzaamheden, waarbij hij zelf procedures moet bedenken indien hij problemen of technische onmogelijkheden tegen komt. Hij werkt in een eigen gestructureerde lokale - niet live - werkomgeving, op het lokale netwerk of computersysteem. 
Een kenmerkend beroepsdilemma van de ontwikkelaar heeft te maken met de toenemende informatiebehoefte, de snelle technische ontwikkelingen binnen het vakgebied en de steeds hogere kwaliteitseisen die door de eindgebruikers aan het product worden gesteld. De ontwikkelaar beschikt over specialistische kennis en vaardigheden die hij bovendien kan reproduceren, analyseren en toepassen om zo ontwerpdocumenten te kunnen opleveren die aan alle eisen en wensen kunnen voldoen. Omdat de eindgebruiker van het product zoals gezegd steeds hogere eisen stelt, moet de ontwikkelaar niet alleen specialistische kennis hebben van ‘oude’, maar ook van (ver)nieuw(d)e technologieën en software. Door de toename van technologieën en toepassingsmogelijkheden nemen de oplossingsmogelijkheden ook toe. Dit maakt het werk steeds complexer. 
De te ontwikkelen applicaties, media-uitingen en games zijn doorgaans geen standaardproducten waardoor een standaardwerkwijze niet gebruikelijk is. Ook werkt de ontwikkelaar vaak in multidisciplinaire projectteams en is de aanpak erg afhankelijk van de projectleider, de opdracht en/of de klant.</t>
        </r>
      </text>
    </comment>
    <comment ref="E7" authorId="0" shapeId="0" xr:uid="{2CE3900F-C870-4EB6-8260-1498733CFB39}">
      <text>
        <r>
          <rPr>
            <b/>
            <sz val="9"/>
            <color indexed="81"/>
            <rFont val="Tahoma"/>
            <family val="2"/>
          </rPr>
          <t>Zelfstandigheid en verantwoording:</t>
        </r>
        <r>
          <rPr>
            <sz val="9"/>
            <color indexed="81"/>
            <rFont val="Tahoma"/>
            <family val="2"/>
          </rPr>
          <t xml:space="preserve">
De ontwikkelaar werkt - als beginnende beroepsbeoefenaar - samen met collega's, in (multidisciplinaire)projectteams en met projectleiders en/of klanten/gebruikers tijdens het ontwikkelen. Hierbij werkt hij zelfstandig en is hij verantwoordelijk voor zijn eigen deeltaken. Indien nodig schakelt de ontwikkelaar collega's en/of derden ter ondersteuning in om de ontwikkelomgeving in te richten. De ontwikkelaar wordt beoordeeld op zijn eigen resultaten. De eindverantwoordelijkheid ligt vaak bij een projectleider of leidinggevende, tenzij het om een eenvoudige kleine applicatie, media-uiting of game gaat, dan is de ontwikkelaar zelf verantwoordelijk.</t>
        </r>
      </text>
    </comment>
    <comment ref="F7" authorId="0" shapeId="0" xr:uid="{D6348CB0-1C04-41C7-8210-59456F1CB966}">
      <text>
        <r>
          <rPr>
            <b/>
            <sz val="9"/>
            <color indexed="81"/>
            <rFont val="Tahoma"/>
            <family val="2"/>
          </rPr>
          <t>Vakkennis en vaardigheden</t>
        </r>
        <r>
          <rPr>
            <sz val="9"/>
            <color indexed="81"/>
            <rFont val="Tahoma"/>
            <family val="2"/>
          </rPr>
          <t xml:space="preserve">
De beginnend beroepsbeoefenaar:
- Heeft (actuele) kennis over het realiseren binnen ontwikkelomgevingen
- Heeft brede kennis van de actuele ontwikkelingen binnen het vakgebied
- Heeft specialistische kennis van de informatiestromen binnen de organisatie
- Heeft specialistische kennis van één of meerdere softwareontwikkelingmethodieken en/of -programma's
- Heeft specialistische kennis van informatiesystemen
- Heeft kennis van presentatietechnieken
- Kan duidelijk communiceren met alle betrokkenen (in voorkomende gevallen ook in het Engels)
- Kan bij de uit te voeren werkzaamheden (in voorkomende gevallen) de Engelse taal toepassen
- Kan één of meerdere softwareontwikkelingmethodiek(en) toepassen
- Kan gesprekstechnieken toepassen (zoals luisteren, samenvatten, doorvragen) (in voorkomende gevallen ook in het Engels)
- Kan ontwerpeisen toepassen
- Kan de technologische ontwikkelingen in zijn vakgebied bijhouden (ook als hierbij de Engelse taal beheerst moet worden)
- Kan stroomdiagrammen lezen en interpreteren
- Heeft (actuele) kennis over het realiseren van (database gestuurde) applicaties en media-uitingen
- Heeft specialistische kennis van programmeertalen (syntax en semantiek)
- Kan stroomdiagrammen maken</t>
        </r>
      </text>
    </comment>
    <comment ref="D9" authorId="0" shapeId="0" xr:uid="{FE52F6B2-3A08-4ED9-884D-B49F6945953F}">
      <text>
        <r>
          <rPr>
            <b/>
            <sz val="9"/>
            <color indexed="81"/>
            <rFont val="Tahoma"/>
            <family val="2"/>
          </rPr>
          <t>Omschrijving:</t>
        </r>
        <r>
          <rPr>
            <sz val="9"/>
            <color indexed="81"/>
            <rFont val="Tahoma"/>
            <family val="2"/>
          </rPr>
          <t xml:space="preserve">
De ontwikkelaar overlegt met de opdrachtgever/projectleider om diens vraag naar de technische realisatie van (onderdelen van) een applicatie, media-uiting of game duidelijk te krijgen. Hij analyseert de beschikbare informatie en gegevens, eisen en wensen die hij heeft geïnventariseerd om een beeld te krijgen van zijn opdracht en vraagt om een bevestiging van zijn opdrachtgever / projectleider. De ontwikkelaar neemt zijn kennis met betrekking tot nieuwe ontwikkelingen op technologisch gebied mee in zijn gesprek. 
De applicatie- en mediaontwikkelaar inventariseert of de eisen en behoeften van de betrokkenen aansluiten bij de mogelijkheden van de organisatie, toetst de verkregen informatie op (on)mogelijkheden, brengt deze (on)mogelijkheden in kaart, bedenkt oplossingen en stelt vast wat dit voor zijn opdracht en/of de gebruiker van de applicatie en/of de organisatie betekent.</t>
        </r>
      </text>
    </comment>
    <comment ref="E9" authorId="0" shapeId="0" xr:uid="{0BE4ECEA-587A-48A1-999F-7F84AFBDFC7F}">
      <text>
        <r>
          <rPr>
            <b/>
            <sz val="9"/>
            <color indexed="81"/>
            <rFont val="Tahoma"/>
            <family val="2"/>
          </rPr>
          <t>Resultaat:</t>
        </r>
        <r>
          <rPr>
            <sz val="9"/>
            <color indexed="81"/>
            <rFont val="Tahoma"/>
            <family val="2"/>
          </rPr>
          <t xml:space="preserve">
Een door de opdrachtgever goedgekeurde opdracht waarin de beschikbare informatie en de eisen en behoeften van de opdrachtgever zijn verwerkt (programma van eisen).</t>
        </r>
      </text>
    </comment>
    <comment ref="F9" authorId="0" shapeId="0" xr:uid="{E8B12B61-F9F0-4C73-B5F4-6B16697B8B4B}">
      <text>
        <r>
          <rPr>
            <b/>
            <sz val="9"/>
            <color indexed="81"/>
            <rFont val="Tahoma"/>
            <family val="2"/>
          </rPr>
          <t>Gedrag:</t>
        </r>
        <r>
          <rPr>
            <sz val="9"/>
            <color indexed="81"/>
            <rFont val="Tahoma"/>
            <family val="2"/>
          </rPr>
          <t xml:space="preserve">
De ontwikkelaar:
- is in staat om de beschikbare informatie, de eisen en behoeften van de pdrachtgever gedetailleerd in kaart te brengen en weet hierdoor zijn eigen opdracht vast te stellen.
- brengt een helder advies uit aan de opdrachtgever over de mogelijkheden.
- ziet en herkent de consequenties van verandertrajecten binnen een organisatie waarvoor hij werkzaam is.
- inventariseert actief of de eisen en behoeften van de betrokkenen aansluiten bij de mogelijkheden van de organisatie.
- verzamelt zelf voldoende gegevens om informatie te kunnen genereren voor het ontwerp van een applicatie en komt waar nodig met realistische oplossingen.
</t>
        </r>
        <r>
          <rPr>
            <b/>
            <sz val="9"/>
            <color indexed="81"/>
            <rFont val="Tahoma"/>
            <family val="2"/>
          </rPr>
          <t xml:space="preserve">De onderliggende competenties zijn: 
</t>
        </r>
        <r>
          <rPr>
            <sz val="9"/>
            <color indexed="81"/>
            <rFont val="Tahoma"/>
            <family val="2"/>
          </rPr>
          <t>Analyseren, Op de behoeften en verwachtingen van de "klant" richten, Vakdeskundigheid toepassen, Creëren en innoveren, Onderzoeken, Bedrijfsmatig handelen.</t>
        </r>
      </text>
    </comment>
    <comment ref="D10" authorId="0" shapeId="0" xr:uid="{BB14906E-4AE3-4501-BA5F-022F7A51F31A}">
      <text>
        <r>
          <rPr>
            <b/>
            <sz val="9"/>
            <color indexed="81"/>
            <rFont val="Tahoma"/>
            <family val="2"/>
          </rPr>
          <t>Omschrijving:</t>
        </r>
        <r>
          <rPr>
            <sz val="9"/>
            <color indexed="81"/>
            <rFont val="Tahoma"/>
            <family val="2"/>
          </rPr>
          <t xml:space="preserve">
Op basis van de opdracht van de projectleider/opdrachtgever inventariseert en plant de ontwikkelaar zijn uit te voeren activiteiten (welke inzet, middelen, en ontwikkelmethode) en draagt zodanig bij aan het projectplan. Daarnaast legt hij momenten vast waarin hij met betrokkenen communiceert over de voortgang van het ontwikkeltraject en stelt waar nodig tussentijds de planning bij. De applicatie- en mediaontwikkelaar stemt zijn bijdrage met de projectleider/opdrachtgever en/of projectteam af, voert zo nodig aanpassingen door en vraagt om een akkoord voor zijn planning.</t>
        </r>
      </text>
    </comment>
    <comment ref="E10" authorId="0" shapeId="0" xr:uid="{978A5958-9974-4B21-8DE4-C36C30E34328}">
      <text>
        <r>
          <rPr>
            <b/>
            <sz val="9"/>
            <color indexed="81"/>
            <rFont val="Tahoma"/>
            <family val="2"/>
          </rPr>
          <t>Resultaat:</t>
        </r>
        <r>
          <rPr>
            <sz val="9"/>
            <color indexed="81"/>
            <rFont val="Tahoma"/>
            <family val="2"/>
          </rPr>
          <t xml:space="preserve">
Een realistische planning - inclusief voortgangsgesprekken - voor de realisatie van de applicatie, media-uiting of game.</t>
        </r>
      </text>
    </comment>
    <comment ref="F10" authorId="0" shapeId="0" xr:uid="{28C73C1B-B6BC-4707-B83C-2A51ED855AB3}">
      <text>
        <r>
          <rPr>
            <b/>
            <sz val="9"/>
            <color indexed="81"/>
            <rFont val="Tahoma"/>
            <family val="2"/>
          </rPr>
          <t>Gedrag:</t>
        </r>
        <r>
          <rPr>
            <sz val="9"/>
            <color indexed="81"/>
            <rFont val="Tahoma"/>
            <family val="2"/>
          </rPr>
          <t xml:space="preserve">
De ontwikkelaar:
- beschrijft voor zijn werkzaamheden een duidelijke, haalbare projectdoelstelling waarbij hij toetst of de doelstelling met een door hem opgestelde realistische, haalbare planning passend en te verwezenlijken is.
- stemt de projectdoelstelling en bijbehorende planning kritisch met de betrokkenen af.
De onderliggende competenties zijn: Samenwerken en overleggen, Formuleren en rapporteren, Plannen en organiseren
- beschrijft zijn werkzaamheden en planning waarin de eerder opgestelde opdracht en gemaakte afspraken
volledig, correct en overzichtelijk worden weergegeven.
- stelt een duidelijke, haalbare projectdoelstelling en in een logische volgorde een realistische, haalbare planning
op van de door hem uit te voeren activiteiten en stemt deze met projectleider en/of -team af.
</t>
        </r>
        <r>
          <rPr>
            <b/>
            <sz val="9"/>
            <color indexed="81"/>
            <rFont val="Tahoma"/>
            <family val="2"/>
          </rPr>
          <t xml:space="preserve">De onderliggende competenties zijn: 
</t>
        </r>
        <r>
          <rPr>
            <sz val="9"/>
            <color indexed="81"/>
            <rFont val="Tahoma"/>
            <family val="2"/>
          </rPr>
          <t>Formuleren en rapporteren, Plannen en organiseren.</t>
        </r>
      </text>
    </comment>
    <comment ref="D11" authorId="0" shapeId="0" xr:uid="{8A14CE4B-9A2D-42F4-A946-6D6A8B12FCC1}">
      <text>
        <r>
          <rPr>
            <b/>
            <sz val="9"/>
            <color indexed="81"/>
            <rFont val="Tahoma"/>
            <family val="2"/>
          </rPr>
          <t>Omschrijving:</t>
        </r>
        <r>
          <rPr>
            <sz val="9"/>
            <color indexed="81"/>
            <rFont val="Tahoma"/>
            <family val="2"/>
          </rPr>
          <t xml:space="preserve">
De ontwikkelaar levert op basis van het projectplan, eisen en wensen van de opdrachtgever een bijdrage aan een ontwerpdocument voor de applicatie, media-uiting of game dat ontwikkeld moet worden. Hij interpreteert de eerder verkregen informatie en verwerkt deze in het ontwerpdocument. Hij weegt alle voor- en nadelen van zijn oplossingen af en verwerkt zijn conclusies in het document. Hierbij houdt hij rekening met welke mogelijkheden er haalbaar zijn binnen de beschikbare middelen en de investeringen die de diverse mogelijkheden vergen.
De ontwikkelaar stemt zijn bijdrage aan het ontwerp af met het team en/of de opdrachtgever en adviseert hen over het te realiseren ontwerp. Als er bepaalde keuzes gemaakt moeten worden, overlegt hij met het team en/of de opdrachtgever en past het indien nodig aan.
De ontwikkelaar levert op basis van vakkundig inzicht een bijdrage aan het functioneel en technisch ontwerp. De applicatie- en mediaontwikkelaar gebruikt het programma van eisen of (bestaande) projectplan om zijn bijdrage aan het functioneel ontwerp te maken. Vanuit het functioneel ontwerp en stroomdiagrammen werkt hij het technisch ontwerp voor de te realiseren applicatie uit, hierbij rekening houdend met het (aangeleverde) grafisch ontwerp. Tevens toetst hij of bestaande data/gegevens (uit bestaande databases)overgezet kunnen worden in de nieuw te ontwikkelen applicatie of dat een conversie noodzakelijk is. Hij houdt bij het maken van het technisch ontwerp rekening met welke mogelijkheden er technisch haalbaar zijn binnen de beschikbare middelen en de investeringen die de diverse mogelijkheden vergen.</t>
        </r>
      </text>
    </comment>
    <comment ref="E11" authorId="0" shapeId="0" xr:uid="{1ADC5F55-585D-496E-9A4D-9A4E99D9DB97}">
      <text>
        <r>
          <rPr>
            <b/>
            <sz val="9"/>
            <color indexed="81"/>
            <rFont val="Tahoma"/>
            <family val="2"/>
          </rPr>
          <t>Resultaat:</t>
        </r>
        <r>
          <rPr>
            <sz val="9"/>
            <color indexed="81"/>
            <rFont val="Tahoma"/>
            <family val="2"/>
          </rPr>
          <t xml:space="preserve">
Een bijdrage aan het ontwerpdocument. Een helder opgesteld functioneel ontwerp, leesbaar en
begrijpelijk voor de klant en/of opdrachtgever, waaruit blijkt dat alle beschikbare informatie, eisen en wensen waar mogelijk zijn verwerkt. Een helder opgesteld en realistisch uitvoerbaar technisch ontwerp op basis van het functioneel ontwerp.</t>
        </r>
      </text>
    </comment>
    <comment ref="F11" authorId="0" shapeId="0" xr:uid="{772926C7-C48D-4177-A3E9-25A2076C2C58}">
      <text>
        <r>
          <rPr>
            <b/>
            <sz val="9"/>
            <color indexed="81"/>
            <rFont val="Tahoma"/>
            <family val="2"/>
          </rPr>
          <t>Gedrag:</t>
        </r>
        <r>
          <rPr>
            <sz val="9"/>
            <color indexed="81"/>
            <rFont val="Tahoma"/>
            <family val="2"/>
          </rPr>
          <t xml:space="preserve">
De ontwikkelaar:
- komt actief met ideeën die aansluiten bij de wensen en behoeften van de klant of organisatie en weet deze onderbouwd en beargumenteerd over te brengen aan zijn opdrachtgever of leidinggevende waarbij hij streeft naar overeenstemming.
- legt zijn bijdrage aan het functioneel en technisch ontwerp op een professionele en begrijpelijke wijze uitaan de opdrachtgever en/of klant en/of ICT collega('s).
- vermijdt bij zijn uitleg van het functioneel ontwerp het gebruik van vakjargon en weet hij een vertaalslag te maken zodat het voor de klant/zijn gesprekspartner helder is.
</t>
        </r>
        <r>
          <rPr>
            <b/>
            <sz val="9"/>
            <color indexed="81"/>
            <rFont val="Tahoma"/>
            <family val="2"/>
          </rPr>
          <t xml:space="preserve">De onderliggende competenties zijn: 
</t>
        </r>
        <r>
          <rPr>
            <sz val="9"/>
            <color indexed="81"/>
            <rFont val="Tahoma"/>
            <family val="2"/>
          </rPr>
          <t xml:space="preserve">Overtuigen en beïnvloeden, Presenteren, Formuleren en rapporteren, Vakdeskundigheid toepassen,  Analyseren, Omgaan met verandering en aanpassen. 
</t>
        </r>
      </text>
    </comment>
    <comment ref="D12" authorId="0" shapeId="0" xr:uid="{86533E2A-8719-4F47-9C9C-397BE51A4050}">
      <text>
        <r>
          <rPr>
            <b/>
            <sz val="9"/>
            <color indexed="81"/>
            <rFont val="Tahoma"/>
            <family val="2"/>
          </rPr>
          <t>Omschrijving:</t>
        </r>
        <r>
          <rPr>
            <sz val="9"/>
            <color indexed="81"/>
            <rFont val="Tahoma"/>
            <family val="2"/>
          </rPr>
          <t xml:space="preserve">
De ontwikkelaar leest ter voorbereiding van de realisatie het (bestaande) ontwerp m.b.t. het product in ontwikkeling door en verzamelt de benodigdheden zoals programmatuur en compilers om de realisatie te kunnen starten. Hij kiest zelf een softwareontwikkelmethode voor het realiseren van het product. 
De ontwikkelaar gebruikt het (bestaande) technisch ontwerp voor het inrichten van een veilige, niet ‘live’ ontwikkelomgeving. Hij installeert en configureert hiervoor (specifieke) software en koppelt mogelijk noodzakelijke (hardware)componenten. Tot slot documenteert hij de stand van zaken m.b.t. de inrichting van de ontwikkelomgeving en test hij zijn ontwikkelomgeving op werking.</t>
        </r>
      </text>
    </comment>
    <comment ref="E12" authorId="0" shapeId="0" xr:uid="{BEE920BC-C8EF-4EE1-8CC6-2E28E56AB261}">
      <text>
        <r>
          <rPr>
            <b/>
            <sz val="9"/>
            <color indexed="81"/>
            <rFont val="Tahoma"/>
            <family val="2"/>
          </rPr>
          <t>Resultaat:</t>
        </r>
        <r>
          <rPr>
            <sz val="9"/>
            <color indexed="81"/>
            <rFont val="Tahoma"/>
            <family val="2"/>
          </rPr>
          <t xml:space="preserve">
De realisatie is voorbereid en startklaar. De ontwikkelomgeving is ingericht volgens de geldende regels, procedures en conform de ontwerpen. De documentatie m.b.t. de inrichting van de ontwikkelomgeving is in orde.</t>
        </r>
      </text>
    </comment>
    <comment ref="F12" authorId="0" shapeId="0" xr:uid="{A918F5C7-65A6-4AB4-ADF3-6EB8B07C726E}">
      <text>
        <r>
          <rPr>
            <b/>
            <sz val="9"/>
            <color indexed="81"/>
            <rFont val="Tahoma"/>
            <family val="2"/>
          </rPr>
          <t>Gedrag:</t>
        </r>
        <r>
          <rPr>
            <sz val="9"/>
            <color indexed="81"/>
            <rFont val="Tahoma"/>
            <family val="2"/>
          </rPr>
          <t xml:space="preserve">
De ontwikkelaar:
- bewaakt de kwaliteit conform de eisen die in het ontwerp vermeld staan en toetst conform gangbare methoden of deze te zijn verwezenlijken voordat hij start aan de realisatie.
- kiest een passende softwareontwikkelmethode.
- pakt zijn werkzaamheden op een ordelijke en systematische manier aan.
- signaleert en rapporteert tijdig over afwijkingen.
- documenteert de werkzaamheden en resultaten volledig en correct.
</t>
        </r>
        <r>
          <rPr>
            <b/>
            <sz val="9"/>
            <color indexed="81"/>
            <rFont val="Tahoma"/>
            <family val="2"/>
          </rPr>
          <t xml:space="preserve">De onderliggende competenties zijn: </t>
        </r>
        <r>
          <rPr>
            <sz val="9"/>
            <color indexed="81"/>
            <rFont val="Tahoma"/>
            <family val="2"/>
          </rPr>
          <t xml:space="preserve">
Materialen en middelen inzetten, Plannen en organiseren, Kwaliteit leveren, Formuleren en rapporteren.</t>
        </r>
      </text>
    </comment>
    <comment ref="D14" authorId="0" shapeId="0" xr:uid="{D7FF81AA-E103-41EF-8B48-B2BEFED1CB3C}">
      <text>
        <r>
          <rPr>
            <b/>
            <sz val="9"/>
            <color indexed="81"/>
            <rFont val="Tahoma"/>
            <family val="2"/>
          </rPr>
          <t xml:space="preserve">Complexiteit:
</t>
        </r>
        <r>
          <rPr>
            <sz val="9"/>
            <color indexed="81"/>
            <rFont val="Tahoma"/>
            <family val="2"/>
          </rPr>
          <t>De complexiteit van de taken van een ontwikkelaar wordt tijdens het realiseren van (onderdelen van) een product bepaald door de technische ontwikkelingen van de diverse (media)platformen, devices en digitale omgevingen, harden software, waarvoor zaken gerealiseerd moeten worden en de steeds hogere kwaliteits- en beschikbaarheidseisen die aan informatie en applicaties, media-uitingen en games worden gesteld. 
Sterk afhankelijk van de organisatie, het te ontwikkelen product en de eindgebruiker kiest de ontwikkelaar bij het realiseren van (onderdelen van) een product een passende werkmethode en programmeertaal. Het realiseren van het product vereist routine in het toepassen van programmeertalen. Daarentegen moet de ontwikkelaar steeds nieuwe procedures bedenken en zich bekwamen in (ver)nieuw(d)e standaarden. Dit dilemma ontstaat doordat harden software zich technisch ontwikkelen, er hogere kwaliteits- en beschikbaarheidseisen aan informatie en applicaties, media-uitingen en games worden gesteld, eisen en wensen van de opdrachtgever of gebruiker kunnen ontwikkelen en ontwikkelingen op zijn vakgebied plaats vinden. Hierdoor moet de ontwikkelaar beschikken over specialistische kennis en vaardigheden die hij bovendien moet kunnen reproduceren, analyseren en toepassen om de applicatie, media-uiting of game(onderdelen) te kunnen realiseren.
De ontwikkelaar moet specialistische kennis hebben van oude en bestaande zaken (zoals diverse tools, talen, (media)platformen en methodieken) zodat koppelingen gerealiseerd kunnen worden. Ook dient hij (complexe) problemen binnen de beroepspraktijk en in het kennisdomein te onderkennen en te analyseren om vervolgens op planmatige en creatieve wijze naar een oplossing toe te werken.</t>
        </r>
      </text>
    </comment>
    <comment ref="E14" authorId="0" shapeId="0" xr:uid="{2D8817F1-3DE5-49C5-9D9E-4FEC0EF68AAB}">
      <text>
        <r>
          <rPr>
            <b/>
            <sz val="9"/>
            <color indexed="81"/>
            <rFont val="Tahoma"/>
            <family val="2"/>
          </rPr>
          <t>Zelfstandigheid en verantwoording:</t>
        </r>
        <r>
          <rPr>
            <sz val="9"/>
            <color indexed="81"/>
            <rFont val="Tahoma"/>
            <family val="2"/>
          </rPr>
          <t xml:space="preserve">
Bij de realisatie van een (deel van een) product opereert de ontwikkelaar veelal zelfstandig, waarbij hij wel regelmatig overlegt en werkzaamheden afstemt met collega's, het (multidisciplinaire)team en direct betrokkenen. Hij is verantwoordelijk voor zijn eigen werkzaamheden. De ontwikkelaar wordt beoordeeld op resultaten. De eindverantwoordelijkheid ligt vaak bij een projectleider of leidinggevende, tenzij het gaat om een eenvoudige kleine applicatie, media-uiting of game.
De ontwikkelaar heeft een uitvoerende rol, maar moet ook tot op zekere hoogte zijn leidinggevende, collega's, klanten of het (multidisciplinaire)team kunnen adviseren over het te realiseren product.</t>
        </r>
      </text>
    </comment>
    <comment ref="F14" authorId="0" shapeId="0" xr:uid="{B3B36E00-01A5-41D0-B6BE-EC6B4B69C30D}">
      <text>
        <r>
          <rPr>
            <b/>
            <sz val="9"/>
            <color indexed="81"/>
            <rFont val="Tahoma"/>
            <family val="2"/>
          </rPr>
          <t>Vakkennis en vaardighen</t>
        </r>
        <r>
          <rPr>
            <sz val="9"/>
            <color indexed="81"/>
            <rFont val="Tahoma"/>
            <family val="2"/>
          </rPr>
          <t xml:space="preserve">
De beginnend beroepsbeoefenaar:
- Kan (nieuwe ontwikkelingen in) scripting toepassen
- Kan (nieuwe ontwikkelingen in) visualisatie- en programmeertechnieken toepassen
- Kan bij de uit te voeren werkzaamheden (in voorkomende gevallen) de Engelse taal toepassen
- Kan één of meerdere programmeertalen voor softwareontwikkeling toepassen (syntax en semantiek)
- Kan één of meerdere softwareontwikkelingmethodiek(en) toepassen
- Kan rekening houden met de technische (on)mogelijkheden
- Kan de technologische ontwikkelingen in zijn vakgebied bijhouden (ook als hierbij de Engelse taal beheerst moet worden)
- Heeft (actuele) kennis over het realiseren van (database gestuurde) applicaties en media-uitingen
- Heeft (actuele) kennis over het realiseren binnen ontwikkelomgevingen
- Heeft kennis van de (on)mogelijkheden van oplossingen voor problemen met de contentdatabase
- Heeft brede kennis van de actuele ontwikkelingen binnen het vakgebied
- Heeft kennis van het bewerken en analyseren van bestanden ten behoeve van de dataverwerking
- Heeft specialistische kennis van informatiesystemen
- Kan (nieuwe ontwikkelingen in) back-up technieken en opslagmedia toepassen
- Kan (nieuwe ontwikkelingen in) databasetechniek en programmeertalen toepassen
- Kan algoritmen opstellen
- Kan controlesoftware doeltreffend gebruiken
- Kan ontwerpeisen toepassen
- Kan projectmatig werken</t>
        </r>
      </text>
    </comment>
    <comment ref="D16" authorId="0" shapeId="0" xr:uid="{C5F8D772-526D-42C7-95EC-DD460F19FD76}">
      <text>
        <r>
          <rPr>
            <b/>
            <sz val="9"/>
            <color indexed="81"/>
            <rFont val="Tahoma"/>
            <family val="2"/>
          </rPr>
          <t>Omschrijving:</t>
        </r>
        <r>
          <rPr>
            <sz val="9"/>
            <color indexed="81"/>
            <rFont val="Tahoma"/>
            <family val="2"/>
          </rPr>
          <t xml:space="preserve">
De ontwikkelaar realiseert een applicatie, media-uiting of game(onderdelen). Hij gebruikt daarbij de desbetreffende goedgekeurde documentatie zoals het (functioneel en technisch) ontwerp, design document en/of stroomdiagrammen en houdt daarbij rekening met de aangegeven planning. In overleg voegt hij met collega's en/of opdrachtgever onderdelen van (bestaande) applicaties, media-uitingen of gameonderdelen samen. Tenslotte documenteert hij tijdens en na het realisatieproces zijn werkzaamheden.</t>
        </r>
      </text>
    </comment>
    <comment ref="E16" authorId="0" shapeId="0" xr:uid="{16FCF395-ADB1-4C84-9E40-D658939805B9}">
      <text>
        <r>
          <rPr>
            <b/>
            <sz val="9"/>
            <color indexed="81"/>
            <rFont val="Tahoma"/>
            <family val="2"/>
          </rPr>
          <t>Resultaat:</t>
        </r>
        <r>
          <rPr>
            <sz val="9"/>
            <color indexed="81"/>
            <rFont val="Tahoma"/>
            <family val="2"/>
          </rPr>
          <t xml:space="preserve">
Gerealiseerde (onderdelen van een) applicatie, media-uiting of game die voldoen aan de eisen van de opdracht. Complete en goed verzorgde documentatie.</t>
        </r>
      </text>
    </comment>
    <comment ref="F16" authorId="0" shapeId="0" xr:uid="{D75A4364-F83C-483B-BEF8-325092387D90}">
      <text>
        <r>
          <rPr>
            <b/>
            <sz val="9"/>
            <color indexed="81"/>
            <rFont val="Tahoma"/>
            <family val="2"/>
          </rPr>
          <t>Gedrag:</t>
        </r>
        <r>
          <rPr>
            <sz val="9"/>
            <color indexed="81"/>
            <rFont val="Tahoma"/>
            <family val="2"/>
          </rPr>
          <t xml:space="preserve">
De ontwikkelaar:
- kiest de juiste materialen en middelen (gebruikersinterface, software/softwaretools - editors en compilers) en gebruikt deze effectief.
- plant zijn werkzaamheden en activiteiten rondom het realiseren van (het onderdeel van) de applicatie, mediauiting of game nauwkeurig.
- realiseert volgens de gestelde eisen uit het ontwerp in de juiste programmeertaal op een logische, systematische wijze (het onderdeel van) de applicatie, media-uiting of game volgens de eisen die in de opdracht en bijbehorende documentatie zoals het (functioneel en technisch)ontwerp, design document en vermeld staan.
- presteert onder (tijds)druk en/of in een stressvolle omgeving effectief en productief.
</t>
        </r>
        <r>
          <rPr>
            <b/>
            <sz val="9"/>
            <color indexed="81"/>
            <rFont val="Tahoma"/>
            <family val="2"/>
          </rPr>
          <t>De onderliggende competenties zijn:</t>
        </r>
        <r>
          <rPr>
            <sz val="9"/>
            <color indexed="81"/>
            <rFont val="Tahoma"/>
            <family val="2"/>
          </rPr>
          <t xml:space="preserve"> 
Materialen en middelen inzetten, Analyseren, Plannen en organiseren, Kwaliteit leveren, Met druk en tegenslag omgaan.</t>
        </r>
      </text>
    </comment>
    <comment ref="D17" authorId="0" shapeId="0" xr:uid="{D651DC03-4943-46C0-BCFB-EC116F43605C}">
      <text>
        <r>
          <rPr>
            <b/>
            <sz val="9"/>
            <color indexed="81"/>
            <rFont val="Tahoma"/>
            <family val="2"/>
          </rPr>
          <t>Omschrijving:</t>
        </r>
        <r>
          <rPr>
            <sz val="9"/>
            <color indexed="81"/>
            <rFont val="Tahoma"/>
            <family val="2"/>
          </rPr>
          <t xml:space="preserve">
De ontwikkelaar test gedurende de realisatie de werking en functionaliteit van het gerealiseerde product. Hij verzamelt bij het testen relevante gegevens en toetst deze op juistheid en betrouwbaarheid. Op basis hiervan komt hij tot onderbouwde conclusies. Hij draagt oplossingen aan of doet verbetervoorstellen en voert zo nodig aanpassingen door. Bij veranderingen en/of aanpassingen beschrijft hij de werkzaamheden in het projectplan of werkt hij de daarvoor bestemde documentatie bij.</t>
        </r>
      </text>
    </comment>
    <comment ref="E17" authorId="0" shapeId="0" xr:uid="{4C1B1B58-0AE4-4C0A-A3BF-CCC01A28BC7C}">
      <text>
        <r>
          <rPr>
            <b/>
            <sz val="9"/>
            <color indexed="81"/>
            <rFont val="Tahoma"/>
            <family val="2"/>
          </rPr>
          <t>Resultaat:</t>
        </r>
        <r>
          <rPr>
            <sz val="9"/>
            <color indexed="81"/>
            <rFont val="Tahoma"/>
            <family val="2"/>
          </rPr>
          <t xml:space="preserve">
Correct uitgevoerde testactiviteiten en (vervolg)acties die bijdragen aan een goed functionerend product. Bijgewerkte documentatie en duidelijk beschreven testresultaten en eventuele verbetervoorstellen.</t>
        </r>
      </text>
    </comment>
    <comment ref="F17" authorId="0" shapeId="0" xr:uid="{4C18EC5D-6CB5-4266-AB0F-D1D737837494}">
      <text>
        <r>
          <rPr>
            <b/>
            <sz val="9"/>
            <color indexed="81"/>
            <rFont val="Tahoma"/>
            <family val="2"/>
          </rPr>
          <t>Gedrag:</t>
        </r>
        <r>
          <rPr>
            <sz val="9"/>
            <color indexed="81"/>
            <rFont val="Tahoma"/>
            <family val="2"/>
          </rPr>
          <t xml:space="preserve">
De ontwikkelaar:
- test gedurende de realisatie continue de werking en functionaliteit van het product, voert snel, correct en adequaat zijn testactiviteiten uit en past waar nodig het product aan.
- kiest en maakt gebruik van de juiste materialen en middelen om doeltreffend en doelmatig de werking en functionaliteit van de gerealiseerde applicatie te testen.
- beoordeelt tijdens het testen kritisch en op juiste wijze of er naar aanleiding van de testresultaten mogelijke aanpassingen of veranderingen doorgevoerd moeten worden.
- formuleert vlot en nauwkeurig eventuele aanpassingen in het projectplan of andere documentatie.
</t>
        </r>
        <r>
          <rPr>
            <b/>
            <sz val="9"/>
            <color indexed="81"/>
            <rFont val="Tahoma"/>
            <family val="2"/>
          </rPr>
          <t>De onderliggende competenties zijn:</t>
        </r>
        <r>
          <rPr>
            <sz val="9"/>
            <color indexed="81"/>
            <rFont val="Tahoma"/>
            <family val="2"/>
          </rPr>
          <t xml:space="preserve"> 
Formuleren en rapporteren, Vakdeskundigheid toepassen, Materialen en middelen inzetten, Analyseren, Creëren en innoveren.</t>
        </r>
      </text>
    </comment>
    <comment ref="D21" authorId="0" shapeId="0" xr:uid="{403EC764-3F5D-4D24-ABB1-8B6F7AEF4E97}">
      <text>
        <r>
          <rPr>
            <b/>
            <sz val="9"/>
            <color indexed="81"/>
            <rFont val="Tahoma"/>
            <family val="2"/>
          </rPr>
          <t>Complexiteit:</t>
        </r>
        <r>
          <rPr>
            <sz val="9"/>
            <color indexed="81"/>
            <rFont val="Tahoma"/>
            <family val="2"/>
          </rPr>
          <t xml:space="preserve">
De ontwikkelaar heeft bij het leveren van een bijdrage aan het ontwikkeltraject wisselende werkzaamheden, waarbij hij zelf procedures moet bedenken indien hij problemen of technische onmogelijkheden tegen komt. Hij werkt in een eigen gestructureerde lokale - niet live - werkomgeving, op het lokale netwerk of computersysteem. 
Een kenmerkend beroepsdilemma van de ontwikkelaar heeft te maken met de toenemende informatiebehoefte, de snelle technische ontwikkelingen binnen het vakgebied en de steeds hogere kwaliteitseisen die door de eindgebruikers aan het product worden gesteld. De ontwikkelaar beschikt over specialistische kennis en vaardigheden die hij bovendien kan reproduceren, analyseren en toe passen om zo ontwerpdocumenten te kunnen opleveren die aan alle eisen en wensen kunnen voldoen.Omdat de eindgebruiker van het product zoals gezegd steeds hogere eisen stelt, moet de ontwikkelaar niet alleen specialistische kennis hebben van ‘oude’, maar ook van (ver)nieuw(d)e technologieën en software. Door de toename van technologieën en toepassingsmogelijkheden nemen de oplossingsmogelijkheden ook toe. Dit maakt het werk steeds complexer. 
De te ontwikkelen applicaties, media-uitingen en games zijn doorgaans geen standaardproducten waardoor een standaardwerkwijze niet gebruikelijk is. Ook werkt de ontwikkelaar vaak in multidisciplinaire projectteams en is de aanpak erg afhankelijk van de projectleider, de opdracht en/of de klant.</t>
        </r>
      </text>
    </comment>
    <comment ref="E21" authorId="0" shapeId="0" xr:uid="{CE9CAEA2-0A0C-4068-897C-296BFB79A469}">
      <text>
        <r>
          <rPr>
            <b/>
            <sz val="9"/>
            <color indexed="81"/>
            <rFont val="Tahoma"/>
            <family val="2"/>
          </rPr>
          <t>Zelfstandigheid en verantwoording:</t>
        </r>
        <r>
          <rPr>
            <sz val="9"/>
            <color indexed="81"/>
            <rFont val="Tahoma"/>
            <family val="2"/>
          </rPr>
          <t xml:space="preserve">
De ontwikkelaar werkt bij het opleveren van een product - als beginnende beroepsbeoefenaar - samen met collega's, in (multidisciplinaire) projectteams en met projectleiders en/of klanten / gebruikers. Hierbij werkt hij zelfstandig en is hij verantwoordelijk voor zijn eigen deeltaken. Indien nodig schakelt de ontwikkelaar collega's en/of derden ter ondersteuning in of stemt hij af. De ontwikkelaar wordt beoordeeld op zijn eigen resultaten. De eindverantwoordelijkheid ligt vaak bij een projectleider of leidinggevende, tenzij het om een eenvoudige kleine applicatie, media-uiting of game gaat, dan is de ontwikkelaar zelf verantwoordelijk.</t>
        </r>
      </text>
    </comment>
    <comment ref="F21" authorId="0" shapeId="0" xr:uid="{3D76D40B-D549-4272-959E-F12BD58EB715}">
      <text>
        <r>
          <rPr>
            <b/>
            <sz val="9"/>
            <color indexed="81"/>
            <rFont val="Tahoma"/>
            <family val="2"/>
          </rPr>
          <t>Vakkennis en vaardighen</t>
        </r>
        <r>
          <rPr>
            <sz val="9"/>
            <color indexed="81"/>
            <rFont val="Tahoma"/>
            <family val="2"/>
          </rPr>
          <t xml:space="preserve">
De beginnend beroepsbeoefenaar:
- Heeft (actuele) kennis over het realiseren binnen ontwikkelomgevingen
- Heeft kennis van het bewerken en analyseren van bestanden ten behoeve van de dataverwerking
- Kan duidelijk communiceren met alle betrokkenen (in voorkomende gevallen ook in het Engels)
- Kan bij de uit te voeren werkzaamheden (in voorkomende gevallen) de Engelse taal toepassen
- Kan de projectvoortgang bewaken met inzicht in de technische (on)mogelijkheden
- Kan in een team zijn mening geven en verdedigen, overtuigen en omgaan met kritiek (in voorkomende gevallenook in het Engels)
- Kan presentatietechnieken toepassen
- Kan projectmatig werken
- Kan (iteratieve) planningsmethodieken toepassen
- Kan specialistische kennis van hardware, software, media en bestandsformaten toepassen bij optimalisatie van het product</t>
        </r>
      </text>
    </comment>
    <comment ref="D23" authorId="0" shapeId="0" xr:uid="{81A9318F-81A7-4CA7-957B-A92357355397}">
      <text>
        <r>
          <rPr>
            <b/>
            <sz val="9"/>
            <color indexed="81"/>
            <rFont val="Tahoma"/>
            <family val="2"/>
          </rPr>
          <t>Omschrijving:</t>
        </r>
        <r>
          <rPr>
            <sz val="9"/>
            <color indexed="81"/>
            <rFont val="Tahoma"/>
            <family val="2"/>
          </rPr>
          <t xml:space="preserve">
De ontwikkelaar optimaliseert zijn product door reacties van gebruikers mee te nemen in de totstandkoming van het product. Hij toetst en overweegt of hij de informatie van de gebruikers kan verwerken ter verbetering van het product. Hij werkt de daarvoor bestemde documentatie bij.
De ontwikkelaar stelt voor zijn applicatie in ontwikkeling een acceptatietest op en biedt op verzoek van de opdrachtgever ondersteuning bij de uitvoering van de acceptatietest(s). De ontwikkelaar optimaliseert de applicatie door de testresultaten uit de acceptatietest te interpreteren en waar nodig te verwerken, waarbij hij continue de applicatie op functioneren blijft controleren. Bij veranderingen en/of aanpassingen aan het product beschrijft hij de werkzaamheden en werkt hij de daarvoor bestemde documentatie bij.</t>
        </r>
      </text>
    </comment>
    <comment ref="E23" authorId="0" shapeId="0" xr:uid="{BD1FD5C2-2779-442C-93E8-A0B843DBB0D4}">
      <text>
        <r>
          <rPr>
            <b/>
            <sz val="9"/>
            <color indexed="81"/>
            <rFont val="Tahoma"/>
            <family val="2"/>
          </rPr>
          <t>Resultaat:</t>
        </r>
        <r>
          <rPr>
            <sz val="9"/>
            <color indexed="81"/>
            <rFont val="Tahoma"/>
            <family val="2"/>
          </rPr>
          <t xml:space="preserve">
Een optimaal werkend product en waar nodig bijgewerkte documentatie. Correct uitgevoerde acceptatietestactiviteiten en waar nodig correct uitgevoerde vervolgacties.</t>
        </r>
      </text>
    </comment>
    <comment ref="F23" authorId="0" shapeId="0" xr:uid="{D11DDC86-72BF-4042-8F08-D2ED8904962C}">
      <text>
        <r>
          <rPr>
            <b/>
            <sz val="9"/>
            <color indexed="81"/>
            <rFont val="Tahoma"/>
            <family val="2"/>
          </rPr>
          <t>Gedrag:</t>
        </r>
        <r>
          <rPr>
            <sz val="9"/>
            <color indexed="81"/>
            <rFont val="Tahoma"/>
            <family val="2"/>
          </rPr>
          <t xml:space="preserve">
De ontwikkelaar:
- achterhaalt actief de wensen en ervaringen van gebruikers.
- houdt bij het vakdeskundig optimaliseren van het product rekening met de wensen en ervaringen van de gebruikers.
- beschrijft nauwkeurig de optimalisatie en werkt de daarvoor bestemde documenten nauwkeurig bij.
- stelt de acceptatietest op een begrijpelijke wijze en resultaatgericht op.
- luistert (wanneer hij betrokken is bij de uitvoering van de acceptatietest) aandachtig en begripvol naar anderen wanneer zij kanttekeningen of vragen hebben m.b.t. het gebruik van de applicatie.
- verwerkt en documenteert de verkregen informatie grondig.
</t>
        </r>
        <r>
          <rPr>
            <b/>
            <sz val="9"/>
            <color indexed="81"/>
            <rFont val="Tahoma"/>
            <family val="2"/>
          </rPr>
          <t xml:space="preserve">De onderliggende competenties zijn: 
</t>
        </r>
        <r>
          <rPr>
            <sz val="9"/>
            <color indexed="81"/>
            <rFont val="Tahoma"/>
            <family val="2"/>
          </rPr>
          <t>Samenwerken en overleggen, Vakdeskundigheid toepassen, Op de behoeften en verwachtingen van de "klant" richten, Formuleren en rapporteren, aandacht en begrip tonen, Formuleren en rapporteren, Vakdeskundigheid toepassen.</t>
        </r>
      </text>
    </comment>
    <comment ref="D24" authorId="0" shapeId="0" xr:uid="{DFA397F2-89D6-438F-B1E5-A2C9783E7330}">
      <text>
        <r>
          <rPr>
            <b/>
            <sz val="9"/>
            <color indexed="81"/>
            <rFont val="Tahoma"/>
            <family val="2"/>
          </rPr>
          <t>Omschrijving:</t>
        </r>
        <r>
          <rPr>
            <sz val="9"/>
            <color indexed="81"/>
            <rFont val="Tahoma"/>
            <family val="2"/>
          </rPr>
          <t xml:space="preserve">
De ontwikkelaar levert nadat hij de laatste testactiviteiten heeft afgerond zijn product op aan de opdrachtgever / projectleider. Hij presenteert de werking en functionaliteiten van het product en laat zien dat het product voldoet aan de opdracht. Hij vraagt om goedkeuring voor het opgeleverde product.</t>
        </r>
      </text>
    </comment>
    <comment ref="E24" authorId="0" shapeId="0" xr:uid="{C6D991FB-3E78-4CCA-8973-3F8D33B8A0ED}">
      <text>
        <r>
          <rPr>
            <b/>
            <sz val="9"/>
            <color indexed="81"/>
            <rFont val="Tahoma"/>
            <family val="2"/>
          </rPr>
          <t>Resultaat:</t>
        </r>
        <r>
          <rPr>
            <sz val="9"/>
            <color indexed="81"/>
            <rFont val="Tahoma"/>
            <family val="2"/>
          </rPr>
          <t xml:space="preserve">
Een door de opdrachtgever/projectleider opgeleverd product.</t>
        </r>
      </text>
    </comment>
    <comment ref="F24" authorId="0" shapeId="0" xr:uid="{01B81BC4-9715-46F4-B758-EC149DDDE691}">
      <text>
        <r>
          <rPr>
            <b/>
            <sz val="9"/>
            <color indexed="81"/>
            <rFont val="Tahoma"/>
            <family val="2"/>
          </rPr>
          <t>Gedrag:</t>
        </r>
        <r>
          <rPr>
            <sz val="9"/>
            <color indexed="81"/>
            <rFont val="Tahoma"/>
            <family val="2"/>
          </rPr>
          <t xml:space="preserve">
De ontwikkelaar:
- weet op overtuigende en begrijpelijke manier zijn product te presenteren.
- toont overtuigend aan dat het product aansluit bij de vooraf opgestelde eisen.
- houdt goed in de gaten of de opdrachtgever/de projectleider tevreden is over het product, zo nodig onderneemt hij actie.
</t>
        </r>
        <r>
          <rPr>
            <b/>
            <sz val="9"/>
            <color indexed="81"/>
            <rFont val="Tahoma"/>
            <family val="2"/>
          </rPr>
          <t xml:space="preserve">De onderliggende competenties zijn: 
</t>
        </r>
        <r>
          <rPr>
            <sz val="9"/>
            <color indexed="81"/>
            <rFont val="Tahoma"/>
            <family val="2"/>
          </rPr>
          <t>Presenteren, Op de behoeften en verwachtingen van de "klant" richten.</t>
        </r>
      </text>
    </comment>
    <comment ref="D25" authorId="0" shapeId="0" xr:uid="{94EF0E5B-E72A-46C5-B552-B288C4E0E8E3}">
      <text>
        <r>
          <rPr>
            <b/>
            <sz val="9"/>
            <color indexed="81"/>
            <rFont val="Tahoma"/>
            <family val="2"/>
          </rPr>
          <t>Omschrijving:</t>
        </r>
        <r>
          <rPr>
            <sz val="9"/>
            <color indexed="81"/>
            <rFont val="Tahoma"/>
            <family val="2"/>
          </rPr>
          <t xml:space="preserve">
De ontwikkelaar evalueert het opgeleverde product en proces samen met zijn opdrachtgever / leidinggevende en/of het projectteam. Hij neemt het opleverproces door, gaat na wat goed is gegaan, maar waar ook verbeterpunten liggen. Hij legt de resultaten van de evaluatie schriftelijk vast en laat deze accorderen.</t>
        </r>
      </text>
    </comment>
    <comment ref="E25" authorId="0" shapeId="0" xr:uid="{461CFE2B-D131-46AF-96FF-512EEE6CFC61}">
      <text>
        <r>
          <rPr>
            <b/>
            <sz val="9"/>
            <color indexed="81"/>
            <rFont val="Tahoma"/>
            <family val="2"/>
          </rPr>
          <t>Resultaat:</t>
        </r>
        <r>
          <rPr>
            <sz val="9"/>
            <color indexed="81"/>
            <rFont val="Tahoma"/>
            <family val="2"/>
          </rPr>
          <t xml:space="preserve">
Het proces en product zijn geëvalueerd door de ontwikkelaar en de betrokkenen en schriftelijke vastgelegd.</t>
        </r>
      </text>
    </comment>
    <comment ref="F25" authorId="0" shapeId="0" xr:uid="{2425B32A-B5D5-409A-A10F-4629F81CACB8}">
      <text>
        <r>
          <rPr>
            <b/>
            <sz val="9"/>
            <color indexed="81"/>
            <rFont val="Tahoma"/>
            <family val="2"/>
          </rPr>
          <t>Gedrag:</t>
        </r>
        <r>
          <rPr>
            <sz val="9"/>
            <color indexed="81"/>
            <rFont val="Tahoma"/>
            <family val="2"/>
          </rPr>
          <t xml:space="preserve">
DDe ontwikkelaar:
- raadpleegt actief betrokkenen om met hen door te nemen of het door hem gerealiseerde product volgens richtlijnen, afspraken en conform opdracht is opgeleverd.
- is in staat om een nauwkeurig en volledig evaluatieverslag te schrijven, waarin van de totale ontwikkeling van het product geëvalueerd is.
</t>
        </r>
        <r>
          <rPr>
            <b/>
            <sz val="9"/>
            <color indexed="81"/>
            <rFont val="Tahoma"/>
            <family val="2"/>
          </rPr>
          <t xml:space="preserve">De onderliggende competenties zijn: 
</t>
        </r>
        <r>
          <rPr>
            <sz val="9"/>
            <color indexed="81"/>
            <rFont val="Tahoma"/>
            <family val="2"/>
          </rPr>
          <t>Samenwerken en overleggen, Kwaliteit leveren, Formuleren en rapporteren.</t>
        </r>
      </text>
    </comment>
    <comment ref="D28" authorId="0" shapeId="0" xr:uid="{B0CF4431-00A7-4B48-A4D5-2F5DC370B5A4}">
      <text>
        <r>
          <rPr>
            <b/>
            <sz val="9"/>
            <color indexed="81"/>
            <rFont val="Tahoma"/>
            <family val="2"/>
          </rPr>
          <t>Complexiteit:</t>
        </r>
        <r>
          <rPr>
            <sz val="9"/>
            <color indexed="81"/>
            <rFont val="Tahoma"/>
            <family val="2"/>
          </rPr>
          <t xml:space="preserve">
De applicatie-en mediaontwikkelaar heeft een diversiteit aan werkzaamheden. Zijn werkzaamheden bij het onderhouden van de applicatie zijn wisselend. Hij moet steeds procedures bedenken doordat er steeds hogere kwaliteits- en beschikbaarheidseisen worden gesteld aan informatie, applicatie, media-uiting of game, en door een hoge innovatiesnelheid van tools, talen, (media-) platformen etc.
De complexiteit van de taken van een applicatie-en mediaontwikkelaar wordt bepaald door de steeds hogere kwaliteits- en beschikbaarheidseisen die aan informatie en applicaties, media-bestanden en games worden gesteld. Hij dient daarom bij het onderhouden en beheren van het product te beschikken over specialistische kennis en vaardigheden. Deze kennis moet hij kunnen reproduceren, analyseren en toepassen om zijn onderhoudswerkzaamheden optimaal te kunnen uitvoeren.</t>
        </r>
      </text>
    </comment>
    <comment ref="E28" authorId="0" shapeId="0" xr:uid="{CAD0C0E3-98F5-4AA9-9E00-FC5A4EA62C7D}">
      <text>
        <r>
          <rPr>
            <b/>
            <sz val="9"/>
            <color indexed="81"/>
            <rFont val="Tahoma"/>
            <family val="2"/>
          </rPr>
          <t>Zelfstandigheid en verantwoording:</t>
        </r>
        <r>
          <rPr>
            <sz val="9"/>
            <color indexed="81"/>
            <rFont val="Tahoma"/>
            <family val="2"/>
          </rPr>
          <t xml:space="preserve">
De applicatie-en mediaontwikkelaar werkt bij het onderhoud van de applicatie samen met collega's, projectleiders, leidinggevenden en klanten/gebruikers. De eindverantwoordelijkheid ligt vaak bij een projectleider of leidinggevende, tenzij het om een eenvoudige kleine applicatie gaat. Hij wordt beoordeeld op resultaten. Hierbij is hij verantwoordelijk voor zijn eigen deeltaken en aanspreekbaar op zijn eigen handelen.</t>
        </r>
      </text>
    </comment>
    <comment ref="F28" authorId="0" shapeId="0" xr:uid="{158B55D9-602B-4459-BE95-78147E1B5407}">
      <text>
        <r>
          <rPr>
            <b/>
            <sz val="9"/>
            <color indexed="81"/>
            <rFont val="Tahoma"/>
            <family val="2"/>
          </rPr>
          <t>Vakkennis en vaardighen</t>
        </r>
        <r>
          <rPr>
            <sz val="9"/>
            <color indexed="81"/>
            <rFont val="Tahoma"/>
            <family val="2"/>
          </rPr>
          <t xml:space="preserve">
De beginnend beroepsbeoefenaar:
- Heeft specialistische kennis van de informatiestromen binnen de organisatie
- Heeft kennis van de procedures voor licentiebeheer en gebruikersrechten
- Kan (nieuwe ontwikkelingen in) back-up technieken en opslagmedia toepassen
- Kan bij de uit te voeren werkzaamheden (in voorkomende gevallen) de Engelse taal toepassen
- Kan de technologische ontwikkelingen in zijn vakgebied bijhouden (ook als hierbij de Engelse taal beheerst moet worden)</t>
        </r>
      </text>
    </comment>
    <comment ref="D30" authorId="0" shapeId="0" xr:uid="{05A41EF0-E827-4FE8-8E9F-56DB8DB86D8A}">
      <text>
        <r>
          <rPr>
            <b/>
            <sz val="9"/>
            <color indexed="81"/>
            <rFont val="Tahoma"/>
            <family val="2"/>
          </rPr>
          <t>Omschrijving:</t>
        </r>
        <r>
          <rPr>
            <sz val="9"/>
            <color indexed="81"/>
            <rFont val="Tahoma"/>
            <family val="2"/>
          </rPr>
          <t xml:space="preserve">
De applicatie- en mediaontwikkelaar onderhoudt de applicatie. Hij handelt incidentmeldingen m.b.t. de applicatie af. Hij achterhaalt de eventueel gewijzigde behoefte, productaanpassingen en –eisen van de opdrachtgever of organisatie m.b.t. de applicatie. Hij toetst of de aanpassingen, gewijzigde of nieuwe functies m.b.t. de applicatie doorgevoerd kunnen worden zonder dat de applicatie en het bijbehorende informatiesysteem qua werking in gevaar komt. Deze zet hij af tegen de geldende procedures of contractafspraken (Service Level Agreement oftewel sla's). Daarnaast bepaalt hij aan de hand van de structuur en specificaties de benodigde middelen en aanpassingen en doet eventueel een voorstel voor aanschaf van software/modules/uitbreidingen en overlegt hierover met zijn leidinggevende. In overleg met zijn opdrachtgever/projectleider voert hij aanpassingen aan het product door.</t>
        </r>
      </text>
    </comment>
    <comment ref="E30" authorId="0" shapeId="0" xr:uid="{3758864F-E891-4E9E-9F61-7170D963B0A1}">
      <text>
        <r>
          <rPr>
            <b/>
            <sz val="9"/>
            <color indexed="81"/>
            <rFont val="Tahoma"/>
            <family val="2"/>
          </rPr>
          <t>Resultaat:</t>
        </r>
        <r>
          <rPr>
            <sz val="9"/>
            <color indexed="81"/>
            <rFont val="Tahoma"/>
            <family val="2"/>
          </rPr>
          <t xml:space="preserve">
Incidenten (vragen, verzoeken, verstoringen) zijn op correcte wijze afgehandeld. Goed functionerende applicatie, die up to date is.</t>
        </r>
      </text>
    </comment>
    <comment ref="F30" authorId="0" shapeId="0" xr:uid="{708C3954-764A-4BB3-AF83-13F03D3B7F6F}">
      <text>
        <r>
          <rPr>
            <b/>
            <sz val="9"/>
            <color indexed="81"/>
            <rFont val="Tahoma"/>
            <family val="2"/>
          </rPr>
          <t>Gedrag:</t>
        </r>
        <r>
          <rPr>
            <sz val="9"/>
            <color indexed="81"/>
            <rFont val="Tahoma"/>
            <family val="2"/>
          </rPr>
          <t xml:space="preserve">
De ontwikkelaar:
- toetst of het opgeleverde product onderhoud behoeft en aanpassingen nodig heeft.
- achterhaalt actief informatie en staat open voor nieuwe informatie.
- rafelt de informatie uiteen en trekt zorgvuldig conclusies ten aanzien van eventuele aanpassingen die nodig zijn aan het product.
- controleert kritisch of deze mogelijke aanpassingen niet in strijd zijn met eerder gemaakte afspraken of contracten.
- voert zijn werkzaamheden uit conform de geldende procedures, (contract)afspraken en veiligheidsvoorschriften uit.
- toetst grondig of mogelijke aanpassingen op een verantwoorde manier doorgevoerd kunnen worden zonder dat de applicatie en het bijbehorende informatiesysteem qua werking in gevaar komt.
- handelt incidentmeldingen m.b.t. applicatie volgens procedures systematisch af, waarbij hij toetst of zijn werkzaamheden conform de geldende kwaliteitsnormen en naar tevredenheid van de opdrachtgever is verlopen.
</t>
        </r>
        <r>
          <rPr>
            <b/>
            <sz val="9"/>
            <color indexed="81"/>
            <rFont val="Tahoma"/>
            <family val="2"/>
          </rPr>
          <t xml:space="preserve">De onderliggende competenties zijn: 
</t>
        </r>
        <r>
          <rPr>
            <sz val="9"/>
            <color indexed="81"/>
            <rFont val="Tahoma"/>
            <family val="2"/>
          </rPr>
          <t>Formuleren en rapporteren, Analyseren, Onderzoeken, Op de behoeften en verwachtingen van de "klant" richten, Kwaliteit leveren, Instructies en procedures opvolgen.</t>
        </r>
      </text>
    </comment>
    <comment ref="D31" authorId="0" shapeId="0" xr:uid="{4664FE0B-1DD9-4383-9CC9-83BCFDF4D73B}">
      <text>
        <r>
          <rPr>
            <b/>
            <sz val="9"/>
            <color indexed="81"/>
            <rFont val="Tahoma"/>
            <family val="2"/>
          </rPr>
          <t>Omschrijving:</t>
        </r>
        <r>
          <rPr>
            <sz val="9"/>
            <color indexed="81"/>
            <rFont val="Tahoma"/>
            <family val="2"/>
          </rPr>
          <t xml:space="preserve">
De applicatie- en mediaontwikkelaar documenteert, archiveert gegevens en voert versiebeheer door van applicaties in zijn beheer. Hij verzamelt gerelateerde documentatie en noteert de specificaties, inloggegevens, databasegegevens, aanpassingen, eisen, wijzigingen en toetst de content m.b.t. de applicatie. Tenslotte verzorgt hij de documentatie.</t>
        </r>
      </text>
    </comment>
    <comment ref="E31" authorId="0" shapeId="0" xr:uid="{132595F6-C903-4AE7-A8BF-9F5FF781546E}">
      <text>
        <r>
          <rPr>
            <b/>
            <sz val="9"/>
            <color indexed="81"/>
            <rFont val="Tahoma"/>
            <family val="2"/>
          </rPr>
          <t>Resultaat:</t>
        </r>
        <r>
          <rPr>
            <sz val="9"/>
            <color indexed="81"/>
            <rFont val="Tahoma"/>
            <family val="2"/>
          </rPr>
          <t xml:space="preserve">
Documentatie m.b.t. de in beheer zijnde producten is volledig en digitaal gearchiveerd. De content is op juistheid, volledigheid en bruikbaarheid getoetst.</t>
        </r>
      </text>
    </comment>
    <comment ref="F31" authorId="0" shapeId="0" xr:uid="{88F892FA-1A09-4877-BBA1-AAA5AAE96640}">
      <text>
        <r>
          <rPr>
            <b/>
            <sz val="9"/>
            <color indexed="81"/>
            <rFont val="Tahoma"/>
            <family val="2"/>
          </rPr>
          <t>Gedrag:</t>
        </r>
        <r>
          <rPr>
            <sz val="9"/>
            <color indexed="81"/>
            <rFont val="Tahoma"/>
            <family val="2"/>
          </rPr>
          <t xml:space="preserve">
De ontwikkelaar:
- bewaakt de kwaliteit conform de eisen die in het ontwerp vermeld staan en toetst conform gangbare methoden of deze te zijn verwezenlijken voordat hij start aan de realisatie.
- kiest een passende softwareontwikkelmethode.
- pakt zijn werkzaamheden op een ordelijke en systematische manier aan.
- signaleert en rapporteert tijdig over afwijkingen.
- documenteert de werkzaamheden en resultaten volledig en correct.
</t>
        </r>
        <r>
          <rPr>
            <b/>
            <sz val="9"/>
            <color indexed="81"/>
            <rFont val="Tahoma"/>
            <family val="2"/>
          </rPr>
          <t xml:space="preserve">De onderliggende competenties zijn: </t>
        </r>
        <r>
          <rPr>
            <sz val="9"/>
            <color indexed="81"/>
            <rFont val="Tahoma"/>
            <family val="2"/>
          </rPr>
          <t xml:space="preserve">
Materialen en middelen inzetten, Plannen en organiseren, Kwaliteit leveren, Formuleren en rapporteren</t>
        </r>
      </text>
    </comment>
  </commentList>
</comments>
</file>

<file path=xl/sharedStrings.xml><?xml version="1.0" encoding="utf-8"?>
<sst xmlns="http://schemas.openxmlformats.org/spreadsheetml/2006/main" count="923" uniqueCount="322">
  <si>
    <t>Achternaam:</t>
  </si>
  <si>
    <t>Roepnaam:</t>
  </si>
  <si>
    <t>Geboortedatum:</t>
  </si>
  <si>
    <t>Adres:</t>
  </si>
  <si>
    <t>Telefoonnummer:</t>
  </si>
  <si>
    <t>Afdeling:</t>
  </si>
  <si>
    <t>Radius-ICT</t>
  </si>
  <si>
    <t>Opleiding:</t>
  </si>
  <si>
    <t>Leerbedrijf</t>
  </si>
  <si>
    <t>BPV</t>
  </si>
  <si>
    <t>Einddatum BPV:</t>
  </si>
  <si>
    <t>Werktijden:</t>
  </si>
  <si>
    <t>Maandag:</t>
  </si>
  <si>
    <t>Dinsdag:</t>
  </si>
  <si>
    <t>Woensdag:</t>
  </si>
  <si>
    <t>Donderdag:</t>
  </si>
  <si>
    <t>Vrijdag:</t>
  </si>
  <si>
    <t>Studentgegevens</t>
  </si>
  <si>
    <t xml:space="preserve">Gegevens ROC West-Brabant, Radius College </t>
  </si>
  <si>
    <t>Telefoonnummer Algemeen:</t>
  </si>
  <si>
    <t>E-mailadres school:</t>
  </si>
  <si>
    <t>E-mailadres privé:</t>
  </si>
  <si>
    <t>OV-nummer / administratienummer:</t>
  </si>
  <si>
    <t>Telefoonnummer praktijkopleider:</t>
  </si>
  <si>
    <t>Mobiel nummer praktijkopleider:</t>
  </si>
  <si>
    <t>E-mailadres praktijkopleider:</t>
  </si>
  <si>
    <t>Mobiel telefoonnummer:</t>
  </si>
  <si>
    <t>Algemene Informatie</t>
  </si>
  <si>
    <t>Naam student:</t>
  </si>
  <si>
    <t>Leerbedrijf:</t>
  </si>
  <si>
    <t>Praktijkopleider:</t>
  </si>
  <si>
    <t>Datum:</t>
  </si>
  <si>
    <t xml:space="preserve">Nadere omschrijving werkzaamheden: </t>
  </si>
  <si>
    <t>E-mailadres BPV-medewerker:</t>
  </si>
  <si>
    <t>Telefoonnummer BPV-medewerker:</t>
  </si>
  <si>
    <t>Naam medewerker BPV-bureau:</t>
  </si>
  <si>
    <t>Adres Radius College:</t>
  </si>
  <si>
    <t>Postcode / Woonplaats:</t>
  </si>
  <si>
    <t>Postcode / Plaats:</t>
  </si>
  <si>
    <t>Naam leerbedrijf:</t>
  </si>
  <si>
    <t>Naam praktijkopleider:</t>
  </si>
  <si>
    <t>Functie praktijkopleider:</t>
  </si>
  <si>
    <t>Z</t>
  </si>
  <si>
    <t xml:space="preserve">   Datum:</t>
  </si>
  <si>
    <t>V</t>
  </si>
  <si>
    <t>O</t>
  </si>
  <si>
    <t>Handtekening praktijkopleider:</t>
  </si>
  <si>
    <t>……………………………..………..…</t>
  </si>
  <si>
    <t>Weeknr.</t>
  </si>
  <si>
    <t>Datum</t>
  </si>
  <si>
    <t>ochtend</t>
  </si>
  <si>
    <t>middag</t>
  </si>
  <si>
    <t xml:space="preserve">Periode: </t>
  </si>
  <si>
    <t>Schooljaar:</t>
  </si>
  <si>
    <t>Startdatum BPV (maandag):</t>
  </si>
  <si>
    <t xml:space="preserve"> </t>
  </si>
  <si>
    <t>Voorletters:</t>
  </si>
  <si>
    <t>Nog in te leveren :</t>
  </si>
  <si>
    <t>Uitleg van dit document:</t>
  </si>
  <si>
    <t>Weeknummer</t>
  </si>
  <si>
    <t>uren / week</t>
  </si>
  <si>
    <t>Groep:</t>
  </si>
  <si>
    <t>= Afwezig door overige oorzaak</t>
  </si>
  <si>
    <t>= Afwezig door ziekte</t>
  </si>
  <si>
    <t>= Gewerkt</t>
  </si>
  <si>
    <t>Opl:</t>
  </si>
  <si>
    <t>G</t>
  </si>
  <si>
    <t>A</t>
  </si>
  <si>
    <t>Bijlage 7: Verantwoording BPV-tijd</t>
  </si>
  <si>
    <t xml:space="preserve">Verantwoording BPV-tijd (bijlage 7) </t>
  </si>
  <si>
    <t>Test het ontwikkelde product</t>
  </si>
  <si>
    <t>BPV-periode:</t>
  </si>
  <si>
    <t>Duur: (uren)</t>
  </si>
  <si>
    <t>B</t>
  </si>
  <si>
    <t>E</t>
  </si>
  <si>
    <t>nr:</t>
  </si>
  <si>
    <t>Gewerkt:</t>
  </si>
  <si>
    <t>dagen</t>
  </si>
  <si>
    <t>Schooljaar</t>
  </si>
  <si>
    <t>De student :</t>
  </si>
  <si>
    <t>BOORDELINGSFORMULIER LEER- EN WERKHOUDING BPV</t>
  </si>
  <si>
    <t>*) Het BPV-bedrijf kan hier leer- of werkhoudingcriteria aanvullen</t>
  </si>
  <si>
    <t>*</t>
  </si>
  <si>
    <t xml:space="preserve">Eindbeoordeling </t>
  </si>
  <si>
    <t xml:space="preserve">  Van de items moeten er 80% voldoende of goed zijn om een voldoende te halen. </t>
  </si>
  <si>
    <t xml:space="preserve"> Opmerking:</t>
  </si>
  <si>
    <t>Telefoonnummer studieloopbaanbegeleider:</t>
  </si>
  <si>
    <t>E-mailadres studieloopbaanbegeleider:</t>
  </si>
  <si>
    <t>Studieloopbaanbegeleider:</t>
  </si>
  <si>
    <t>BB</t>
  </si>
  <si>
    <t>= Afwezig door schoolvakantie of vakantie op eigen verzoek</t>
  </si>
  <si>
    <t>= Evaluatieweek op school</t>
  </si>
  <si>
    <t>1-4 Maakt een plan van aanpak (E,H,J)</t>
  </si>
  <si>
    <t>Gemaakte keuze bij Algemene Info</t>
  </si>
  <si>
    <t>KO</t>
  </si>
  <si>
    <t>Kies eerst een opleiding</t>
  </si>
  <si>
    <t>Forumle voor lijst</t>
  </si>
  <si>
    <t>Nr.</t>
  </si>
  <si>
    <t>Test: Gegevens - Gegevensvalidatie</t>
  </si>
  <si>
    <t>Werkprocessenoverzicht (bijlage 4)</t>
  </si>
  <si>
    <t>Aantal blz.</t>
  </si>
  <si>
    <t>Naam:</t>
  </si>
  <si>
    <t>Werkproces</t>
  </si>
  <si>
    <t>Competenties</t>
  </si>
  <si>
    <t>A Beslissen en activiteiten initiëren</t>
  </si>
  <si>
    <t>B Aansturen</t>
  </si>
  <si>
    <t>C Begeleiden</t>
  </si>
  <si>
    <t>D Aandacht en begrip tonen</t>
  </si>
  <si>
    <t>E Samenwerken en overleggen</t>
  </si>
  <si>
    <t>F Etische en integer handelen</t>
  </si>
  <si>
    <t>G Relaties bouwen en netwerken</t>
  </si>
  <si>
    <t>H Overtuigen en beinvloeden</t>
  </si>
  <si>
    <t>I Presenteren</t>
  </si>
  <si>
    <t>J Formuleren en rapporteren</t>
  </si>
  <si>
    <t>K Vakdeskundigheid toepassen</t>
  </si>
  <si>
    <t>L Materialen en middelen inzetten</t>
  </si>
  <si>
    <t>M Analyseren</t>
  </si>
  <si>
    <t>N Onderzoeken</t>
  </si>
  <si>
    <t>O Creëren en innoveren</t>
  </si>
  <si>
    <t>P Leren</t>
  </si>
  <si>
    <t>Q Plannen en organiseren</t>
  </si>
  <si>
    <t>R Op de behoefte en de verwachting van de "klant" richten</t>
  </si>
  <si>
    <t>S Kwaliteit leveren</t>
  </si>
  <si>
    <t>T Instructies en procedures opvolgen</t>
  </si>
  <si>
    <t>U Omgaan met veranderingen en aanpassingen</t>
  </si>
  <si>
    <t>V Met druk en tegenslag omgaan</t>
  </si>
  <si>
    <t>W Gedrevenheid en ambitie tonen</t>
  </si>
  <si>
    <t>X Ondernemend en commercieel handelen</t>
  </si>
  <si>
    <t>Y Bedrijfsmatig handelen</t>
  </si>
  <si>
    <t>Versiebeheer</t>
  </si>
  <si>
    <t>1.0</t>
  </si>
  <si>
    <t>Opmerking</t>
  </si>
  <si>
    <t>Opleiding</t>
  </si>
  <si>
    <t>Niveau</t>
  </si>
  <si>
    <t>Periode</t>
  </si>
  <si>
    <t>2016-2017</t>
  </si>
  <si>
    <t>2017-2018</t>
  </si>
  <si>
    <t>2018-2019</t>
  </si>
  <si>
    <t>2019-2020</t>
  </si>
  <si>
    <t>Cohort</t>
  </si>
  <si>
    <t>2010-2013</t>
  </si>
  <si>
    <t>2011-2014</t>
  </si>
  <si>
    <t>2012-2015</t>
  </si>
  <si>
    <t>2013-2016</t>
  </si>
  <si>
    <t>2014-2017</t>
  </si>
  <si>
    <t>2015-2018</t>
  </si>
  <si>
    <t>2016-2019</t>
  </si>
  <si>
    <t>2017-2020</t>
  </si>
  <si>
    <t>Locatie</t>
  </si>
  <si>
    <t>Op school</t>
  </si>
  <si>
    <t>Op het bedrijf</t>
  </si>
  <si>
    <t>Elders</t>
  </si>
  <si>
    <t>- Release</t>
  </si>
  <si>
    <t>P09 - P10</t>
  </si>
  <si>
    <t>P07 - P08</t>
  </si>
  <si>
    <t>Beoordeling leer- en werkhoudingslijst 2 (bijlage 8)</t>
  </si>
  <si>
    <t>Beoordeling leer- en werkhoudingslijst 3 (bijlage 8)</t>
  </si>
  <si>
    <t>Beoordeling leer- en werkhoudingslijst 4 (bijlage 8)</t>
  </si>
  <si>
    <t>Einde BPV</t>
  </si>
  <si>
    <t>Start BPV</t>
  </si>
  <si>
    <t>P04</t>
  </si>
  <si>
    <t>Evaluatieweek met PFvG</t>
  </si>
  <si>
    <t>Terheijdenseweg 350</t>
  </si>
  <si>
    <t>4826 AA  Breda</t>
  </si>
  <si>
    <t>Bij einde BPV dit overzicht printen en voor accoord laten tekenen!</t>
  </si>
  <si>
    <t>Checklist  inlevering van BPV documenten</t>
  </si>
  <si>
    <t>AMO (Applicatie- en mediaontwikkelaar 25187)</t>
  </si>
  <si>
    <t>GD (Gamedeveloper 28188)</t>
  </si>
  <si>
    <t>B1-K2-W1</t>
  </si>
  <si>
    <t>AMO</t>
  </si>
  <si>
    <t>=ALS(Oplnr=1;AMO;ALS(Oplnr=2;GD;KO))</t>
  </si>
  <si>
    <t>B1-K2-W1: Realiseert (onderdelen van) een product</t>
  </si>
  <si>
    <t>B1-K1-W4: Bereid de realisatie voor</t>
  </si>
  <si>
    <t>B1-K1-W3: Levert een bijdrage aan het ontwerp</t>
  </si>
  <si>
    <t>B1-K1-W2: Levert een bijdrage aan het projectplan</t>
  </si>
  <si>
    <t>B1-K1-W1: Stelt de opdracht vast</t>
  </si>
  <si>
    <t>B1-K2-W2: Test het ontwikkelde product</t>
  </si>
  <si>
    <t xml:space="preserve">B1-K3-W1: Optimaliseert het product </t>
  </si>
  <si>
    <t>B1-K3-W2: Levert het product op</t>
  </si>
  <si>
    <t>B1-K3-W3: Evalueert het opgeleverde product</t>
  </si>
  <si>
    <t>P1-K1-W1: Onderhoudt een applicatie</t>
  </si>
  <si>
    <t>P1-K1-W2: Beheert gegevens</t>
  </si>
  <si>
    <t>Levert een bijdrage aan het ontwikkeltraject</t>
  </si>
  <si>
    <t>B1-K1-W1</t>
  </si>
  <si>
    <t>B1-K1-W2</t>
  </si>
  <si>
    <t>B1-K1-W3</t>
  </si>
  <si>
    <t>B1-K1-W4</t>
  </si>
  <si>
    <t>B1-K2-W2</t>
  </si>
  <si>
    <t>B1-K1</t>
  </si>
  <si>
    <t>B1-K2</t>
  </si>
  <si>
    <t>B1-K3</t>
  </si>
  <si>
    <t>B1-K3-W1</t>
  </si>
  <si>
    <t>B1-K3-W2</t>
  </si>
  <si>
    <t>B1-K3-W3</t>
  </si>
  <si>
    <t>P1-K1-W1</t>
  </si>
  <si>
    <t>P1-K1-W2</t>
  </si>
  <si>
    <t>P1-K1</t>
  </si>
  <si>
    <t>P2-K1</t>
  </si>
  <si>
    <t>Realiseert en test (onderdelen van) een product</t>
  </si>
  <si>
    <t>Levert een product op</t>
  </si>
  <si>
    <t>Onderhoudt en beheert de applicatie</t>
  </si>
  <si>
    <t>Gamedeveloper</t>
  </si>
  <si>
    <t>Stelt de opdracht vast</t>
  </si>
  <si>
    <t>Levert een bijdrage aan het projectplan</t>
  </si>
  <si>
    <t>Levert een bijdrage aan het ontwerp</t>
  </si>
  <si>
    <t>Bereidt de realisatie voor</t>
  </si>
  <si>
    <t>Realiseert (onderdelen van) een product</t>
  </si>
  <si>
    <t>Optimaliseert het product</t>
  </si>
  <si>
    <t>Levert het product op</t>
  </si>
  <si>
    <t>Evalueert het opgeleverde product</t>
  </si>
  <si>
    <t>Onderhoudt een applicatie</t>
  </si>
  <si>
    <t>Beheert gegevens</t>
  </si>
  <si>
    <t>2020-2021</t>
  </si>
  <si>
    <t>2021-2022</t>
  </si>
  <si>
    <t>2022-2023</t>
  </si>
  <si>
    <t>2023-2024</t>
  </si>
  <si>
    <t>2024-2025</t>
  </si>
  <si>
    <t>2025-2026</t>
  </si>
  <si>
    <t xml:space="preserve">Het kerntakenoverzicht laat zien uit welke werkprocessen iedere kerntaak bestaat. Op de weekrapportage geeft de student aan welke werkzaamheden hij/zij die week heeft gedaan. Daarnaast legt de student een verband tussen de werkzaamheden en de werkprocessen van de kerntaken die hierbij passen. Hiermee toont de student aan hoe zijn dagelijkse werkzaamheden verband houden met de inhoud van zijn opleiding. </t>
  </si>
  <si>
    <t>C</t>
  </si>
  <si>
    <t>R</t>
  </si>
  <si>
    <r>
      <t xml:space="preserve">Werkproces: </t>
    </r>
    <r>
      <rPr>
        <b/>
        <sz val="6"/>
        <rFont val="Arial"/>
        <family val="2"/>
      </rPr>
      <t>(Maak een keuze uit de lijst!)</t>
    </r>
  </si>
  <si>
    <t>In de kolom "weeknummer" vult het systeem het nummer van de week waarop de student het werkproces heeft uitgevoerd. Daarnaast geeft deze bladzijde inzicht in 
de complexiteit, zelfstandigheid en verantwoordingen, vakkennis en vaardigheden van de kerntaak. Van ieder werkpoces wordt een omschrijving, het resultaat en het gedrag omschreven.</t>
  </si>
  <si>
    <t>LEERWERKHOUDINGSLIJST</t>
  </si>
  <si>
    <t>Studieloopbaanbegeleider (SLB)</t>
  </si>
  <si>
    <r>
      <t>+31 76 573 34 44 </t>
    </r>
    <r>
      <rPr>
        <sz val="11"/>
        <rFont val="Calibri"/>
        <family val="2"/>
      </rPr>
      <t xml:space="preserve"> </t>
    </r>
  </si>
  <si>
    <t>Evaluatieweek P07</t>
  </si>
  <si>
    <t>Evaluatieweek P08</t>
  </si>
  <si>
    <t xml:space="preserve">Komt gemaakte (werk)afspraken na. </t>
  </si>
  <si>
    <t>Komt op tijd.</t>
  </si>
  <si>
    <t>Heeft een verzorgd uiterlijk.</t>
  </si>
  <si>
    <t>Is vriendelijk en beleefd.</t>
  </si>
  <si>
    <t>Meldt zich bij ziekte of verhindering tijdig af.</t>
  </si>
  <si>
    <t>Heeft een correct taalgebruik.</t>
  </si>
  <si>
    <t>Gaat zorgvuldig om met informatie.</t>
  </si>
  <si>
    <t>Toont interesse voor het werk en de organisatie.</t>
  </si>
  <si>
    <t>Toont inzet.</t>
  </si>
  <si>
    <t>Toont betrokkenheid bij het werk.</t>
  </si>
  <si>
    <t>Reflecteert op eigen handelen.</t>
  </si>
  <si>
    <t>Handelt naar gekregen adviezen/feedback.</t>
  </si>
  <si>
    <t>Neemt verantwoordelijkheid voor zijn eigen leerproces.</t>
  </si>
  <si>
    <t>Neemt initiatief tot het voeren van evaluatie- en begeleidingsgesprekken.</t>
  </si>
  <si>
    <t>Doet een voorstel tot te ondernemen werkzaamheden.</t>
  </si>
  <si>
    <t>Legt verantwoording af over de werkzaamheden.</t>
  </si>
  <si>
    <t>Biedt wekelijks zijn weekrapportage aan ter beoordeling.</t>
  </si>
  <si>
    <t>Voorjaarsvakantie</t>
  </si>
  <si>
    <t>2de Paasdag</t>
  </si>
  <si>
    <t>meivakantie</t>
  </si>
  <si>
    <t>hemelvaart</t>
  </si>
  <si>
    <t>Zomervakantie</t>
  </si>
  <si>
    <t>koningsdag</t>
  </si>
  <si>
    <t>goede vrijdag</t>
  </si>
  <si>
    <t>Beoordeling leer- en werkhoudingslijst 1 (bijlage 8)</t>
  </si>
  <si>
    <t>= Afwezig door verplicht vrij i.v.m. CAO / feestdagen</t>
  </si>
  <si>
    <r>
      <t>2</t>
    </r>
    <r>
      <rPr>
        <vertAlign val="superscript"/>
        <sz val="6"/>
        <rFont val="Arial"/>
        <family val="2"/>
      </rPr>
      <t>de</t>
    </r>
    <r>
      <rPr>
        <sz val="6"/>
        <rFont val="Arial"/>
        <family val="2"/>
      </rPr>
      <t xml:space="preserve"> pinksterdag</t>
    </r>
  </si>
  <si>
    <t>Periode beoordeling:</t>
  </si>
  <si>
    <t>Datum bespreking met student:</t>
  </si>
  <si>
    <t>S</t>
  </si>
  <si>
    <t>Datum beoordeling:</t>
  </si>
  <si>
    <t>o/v/g/n.v.t.</t>
  </si>
  <si>
    <t>Algemene informatie</t>
  </si>
  <si>
    <t>Weekrapportages van werkweek : 01 t/m 05 (bijlage 6)</t>
  </si>
  <si>
    <t>Weekrapportages van werkweek : 6 t/m 10 (bijlage 6)</t>
  </si>
  <si>
    <t>Weekrapportages van werkweek : 11 t/m 15 (bijlage 6)</t>
  </si>
  <si>
    <t>Weekrapportages van werkweek : 16 t/m 20 (bijlage 6)</t>
  </si>
  <si>
    <t>-</t>
  </si>
  <si>
    <t>Evt. weekrapportages van werkweek : 21 t/m 24 (bijlage 6)</t>
  </si>
  <si>
    <t>Evt. beoordeling leer- en werkhoudingslijst 5 (bijlage 8)</t>
  </si>
  <si>
    <t xml:space="preserve">Vorig blad: </t>
  </si>
  <si>
    <t>Aantal uren gewerkt vanaf het begin van de stage:</t>
  </si>
  <si>
    <t>= Op school, weekrapportage inleveren</t>
  </si>
  <si>
    <t>= Op school, leer- en werkhoudinglijst inleveren</t>
  </si>
  <si>
    <t>= Op school, BPV-documenten inleveren</t>
  </si>
  <si>
    <t>Datum portfoliovoorgangsgesprek:</t>
  </si>
  <si>
    <r>
      <t>Datum inleveren weekrapportages:</t>
    </r>
    <r>
      <rPr>
        <i/>
        <sz val="10"/>
        <rFont val="Arial"/>
        <family val="2"/>
      </rPr>
      <t xml:space="preserve">
(zie tabblad BPV-tijd)</t>
    </r>
  </si>
  <si>
    <t>Iedere week op de terugkomdag</t>
  </si>
  <si>
    <r>
      <t xml:space="preserve">Datum inleveren leer- en werhoudingslijst:
</t>
    </r>
    <r>
      <rPr>
        <i/>
        <sz val="10"/>
        <rFont val="Arial"/>
        <family val="2"/>
      </rPr>
      <t>(zie tabblad BPV-tijd)</t>
    </r>
  </si>
  <si>
    <t>Ongeveer om de 4 werkweken</t>
  </si>
  <si>
    <t>Ziek:</t>
  </si>
  <si>
    <t>uren</t>
  </si>
  <si>
    <t>max 69x8</t>
  </si>
  <si>
    <t>(69)</t>
  </si>
  <si>
    <t>(552)</t>
  </si>
  <si>
    <t>In deze envelope zit:</t>
  </si>
  <si>
    <r>
      <t xml:space="preserve">Naam: </t>
    </r>
    <r>
      <rPr>
        <sz val="10"/>
        <rFont val="Arial"/>
        <family val="2"/>
      </rPr>
      <t>……………………………………………………………………....</t>
    </r>
  </si>
  <si>
    <r>
      <t xml:space="preserve">Klas: </t>
    </r>
    <r>
      <rPr>
        <sz val="10"/>
        <rFont val="Arial"/>
        <family val="2"/>
      </rPr>
      <t>……….</t>
    </r>
  </si>
  <si>
    <t>Rapportage 01 van wk</t>
  </si>
  <si>
    <t>Rapportage 02 van wk</t>
  </si>
  <si>
    <t>Rapportage 03 van wk</t>
  </si>
  <si>
    <t>Rapportage 04 van wk</t>
  </si>
  <si>
    <t>Rapportage 05 van wk</t>
  </si>
  <si>
    <t>Rapportage 06 van wk</t>
  </si>
  <si>
    <t>Rapportage 07 van wk</t>
  </si>
  <si>
    <t>Rapportage 08 van wk</t>
  </si>
  <si>
    <t>Rapportage 09 van wk</t>
  </si>
  <si>
    <t>Rapportage 10 van wk</t>
  </si>
  <si>
    <t>Rapportage 11 van wk</t>
  </si>
  <si>
    <t>: ………………………</t>
  </si>
  <si>
    <t>Datum inlevering urenregistratierapporatge leerjaar 2 periode p7 en p8:</t>
  </si>
  <si>
    <t>Leer- en werkhoudingslijst 1: ………………………………………………………………….</t>
  </si>
  <si>
    <t>Leer- en werkhoudingslijst 2: ………………………………………………………………….</t>
  </si>
  <si>
    <t>Leer- en werkhoudingslijst 3: ………………………………………………………………….</t>
  </si>
  <si>
    <t>Leer- en werkhoudingslijst 4: ………………………………………………………………….</t>
  </si>
  <si>
    <t>Rapportage 12 van wk</t>
  </si>
  <si>
    <t>Rapportage 13 van wk</t>
  </si>
  <si>
    <t>Rapportage 14 van wk</t>
  </si>
  <si>
    <t>Rapportage 15 van wk</t>
  </si>
  <si>
    <t>Rapportage 16 van wk</t>
  </si>
  <si>
    <t>Rapportage 17 van wk</t>
  </si>
  <si>
    <t>Rapportage 18 van wk</t>
  </si>
  <si>
    <t>Rapportage 19 van wk</t>
  </si>
  <si>
    <t>Rapportage 20 van wk</t>
  </si>
  <si>
    <t>Rapportage 21 van wk</t>
  </si>
  <si>
    <t>Rapportage 22 van wk</t>
  </si>
  <si>
    <r>
      <rPr>
        <b/>
        <sz val="10"/>
        <rFont val="Arial"/>
        <family val="2"/>
      </rPr>
      <t>SLB</t>
    </r>
    <r>
      <rPr>
        <sz val="10"/>
        <rFont val="Arial"/>
        <family val="2"/>
      </rPr>
      <t>: ………………</t>
    </r>
  </si>
  <si>
    <t>Opmerking:</t>
  </si>
  <si>
    <t>…/… …………………………………………………………………………………………………………………</t>
  </si>
  <si>
    <t>Datum inlevering leer- en werkhoudingslijst leerjaar 2 periode p7 en p8:</t>
  </si>
  <si>
    <t>1.1</t>
  </si>
  <si>
    <t>- Formule Werkprocessen aangepast</t>
  </si>
  <si>
    <t>v</t>
  </si>
  <si>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</sst>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3]d/mmm;@"/>
  </numFmts>
  <fonts count="29" x14ac:knownFonts="1">
    <font>
      <sz val="10"/>
      <name val="Arial"/>
    </font>
    <font>
      <sz val="11"/>
      <name val="Arial"/>
      <family val="2"/>
    </font>
    <font>
      <b/>
      <sz val="11"/>
      <color indexed="9"/>
      <name val="Arial"/>
      <family val="2"/>
    </font>
    <font>
      <u/>
      <sz val="10"/>
      <color indexed="12"/>
      <name val="Arial"/>
      <family val="2"/>
    </font>
    <font>
      <b/>
      <sz val="16"/>
      <name val="Arial"/>
      <family val="2"/>
    </font>
    <font>
      <b/>
      <sz val="10"/>
      <name val="Arial"/>
      <family val="2"/>
    </font>
    <font>
      <sz val="8"/>
      <name val="Arial"/>
      <family val="2"/>
    </font>
    <font>
      <b/>
      <sz val="12"/>
      <name val="Arial"/>
      <family val="2"/>
    </font>
    <font>
      <b/>
      <sz val="10"/>
      <color indexed="9"/>
      <name val="Arial"/>
      <family val="2"/>
    </font>
    <font>
      <sz val="10"/>
      <name val="Arial"/>
      <family val="2"/>
    </font>
    <font>
      <sz val="9"/>
      <name val="Arial"/>
      <family val="2"/>
    </font>
    <font>
      <b/>
      <sz val="9"/>
      <name val="Arial"/>
      <family val="2"/>
    </font>
    <font>
      <sz val="8"/>
      <name val="Arial"/>
      <family val="2"/>
    </font>
    <font>
      <b/>
      <sz val="8"/>
      <name val="Arial"/>
      <family val="2"/>
    </font>
    <font>
      <sz val="6"/>
      <name val="Arial"/>
      <family val="2"/>
    </font>
    <font>
      <i/>
      <sz val="10"/>
      <name val="Arial"/>
      <family val="2"/>
    </font>
    <font>
      <sz val="9"/>
      <color indexed="81"/>
      <name val="Tahoma"/>
      <family val="2"/>
    </font>
    <font>
      <b/>
      <sz val="9"/>
      <color indexed="81"/>
      <name val="Tahoma"/>
      <family val="2"/>
    </font>
    <font>
      <b/>
      <sz val="11"/>
      <name val="Arial"/>
      <family val="2"/>
    </font>
    <font>
      <sz val="11"/>
      <name val="Calibri"/>
      <family val="2"/>
    </font>
    <font>
      <sz val="10"/>
      <color theme="0"/>
      <name val="Arial"/>
      <family val="2"/>
    </font>
    <font>
      <b/>
      <sz val="10"/>
      <color theme="0"/>
      <name val="Arial"/>
      <family val="2"/>
    </font>
    <font>
      <b/>
      <sz val="10"/>
      <color rgb="FFFF0000"/>
      <name val="Arial"/>
      <family val="2"/>
    </font>
    <font>
      <b/>
      <sz val="11"/>
      <color rgb="FFFF0000"/>
      <name val="Calibri"/>
      <family val="2"/>
      <scheme val="minor"/>
    </font>
    <font>
      <b/>
      <sz val="11"/>
      <color rgb="FFFF0000"/>
      <name val="Arial"/>
      <family val="2"/>
    </font>
    <font>
      <b/>
      <sz val="8"/>
      <color theme="0"/>
      <name val="Arial"/>
      <family val="2"/>
    </font>
    <font>
      <b/>
      <sz val="6"/>
      <name val="Arial"/>
      <family val="2"/>
    </font>
    <font>
      <vertAlign val="superscript"/>
      <sz val="6"/>
      <name val="Arial"/>
      <family val="2"/>
    </font>
    <font>
      <b/>
      <sz val="22"/>
      <name val="Arial"/>
      <family val="2"/>
    </font>
  </fonts>
  <fills count="20">
    <fill>
      <patternFill patternType="none"/>
    </fill>
    <fill>
      <patternFill patternType="gray125"/>
    </fill>
    <fill>
      <patternFill patternType="solid">
        <fgColor indexed="8"/>
        <bgColor indexed="64"/>
      </patternFill>
    </fill>
    <fill>
      <patternFill patternType="solid">
        <fgColor indexed="52"/>
        <bgColor indexed="64"/>
      </patternFill>
    </fill>
    <fill>
      <patternFill patternType="solid">
        <fgColor indexed="22"/>
        <bgColor indexed="64"/>
      </patternFill>
    </fill>
    <fill>
      <patternFill patternType="solid">
        <fgColor indexed="9"/>
        <bgColor indexed="64"/>
      </patternFill>
    </fill>
    <fill>
      <patternFill patternType="solid">
        <fgColor indexed="10"/>
        <bgColor indexed="64"/>
      </patternFill>
    </fill>
    <fill>
      <patternFill patternType="solid">
        <fgColor indexed="42"/>
        <bgColor indexed="64"/>
      </patternFill>
    </fill>
    <fill>
      <patternFill patternType="solid">
        <fgColor indexed="47"/>
        <bgColor indexed="64"/>
      </patternFill>
    </fill>
    <fill>
      <patternFill patternType="solid">
        <fgColor indexed="43"/>
        <bgColor indexed="64"/>
      </patternFill>
    </fill>
    <fill>
      <patternFill patternType="solid">
        <fgColor indexed="22"/>
        <bgColor indexed="43"/>
      </patternFill>
    </fill>
    <fill>
      <patternFill patternType="solid">
        <fgColor theme="0"/>
        <bgColor indexed="64"/>
      </patternFill>
    </fill>
    <fill>
      <patternFill patternType="solid">
        <fgColor rgb="FFFF00FF"/>
        <bgColor indexed="64"/>
      </patternFill>
    </fill>
    <fill>
      <patternFill patternType="solid">
        <fgColor rgb="FFFFFF99"/>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0000"/>
        <bgColor indexed="64"/>
      </patternFill>
    </fill>
    <fill>
      <patternFill patternType="solid">
        <fgColor rgb="FFFFC000"/>
        <bgColor indexed="64"/>
      </patternFill>
    </fill>
    <fill>
      <patternFill patternType="solid">
        <fgColor rgb="FFFFFFCC"/>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06">
    <xf numFmtId="0" fontId="0" fillId="0" borderId="0" xfId="0"/>
    <xf numFmtId="0" fontId="1" fillId="0" borderId="0" xfId="0" applyFont="1"/>
    <xf numFmtId="0" fontId="1" fillId="0" borderId="1" xfId="0" applyFont="1" applyFill="1" applyBorder="1" applyAlignment="1">
      <alignment wrapText="1"/>
    </xf>
    <xf numFmtId="0" fontId="1" fillId="0" borderId="1" xfId="0" applyFont="1" applyBorder="1" applyAlignment="1">
      <alignment wrapText="1"/>
    </xf>
    <xf numFmtId="0" fontId="4" fillId="0" borderId="0" xfId="0" applyFont="1"/>
    <xf numFmtId="0" fontId="0" fillId="0" borderId="0" xfId="0" applyBorder="1"/>
    <xf numFmtId="0" fontId="2" fillId="2" borderId="1" xfId="0" applyFont="1" applyFill="1" applyBorder="1" applyAlignment="1">
      <alignment wrapText="1"/>
    </xf>
    <xf numFmtId="0" fontId="5" fillId="0" borderId="1" xfId="0" applyFont="1" applyBorder="1" applyAlignment="1">
      <alignment wrapText="1"/>
    </xf>
    <xf numFmtId="0" fontId="5" fillId="0" borderId="0" xfId="0" applyFont="1"/>
    <xf numFmtId="0" fontId="0" fillId="0" borderId="0" xfId="0" applyFill="1"/>
    <xf numFmtId="0" fontId="0" fillId="0" borderId="0" xfId="0" applyFill="1" applyBorder="1"/>
    <xf numFmtId="0" fontId="5" fillId="3" borderId="0" xfId="0" applyFont="1" applyFill="1" applyAlignment="1"/>
    <xf numFmtId="0" fontId="5" fillId="3" borderId="0" xfId="0" applyFont="1" applyFill="1" applyAlignment="1">
      <alignment horizontal="left"/>
    </xf>
    <xf numFmtId="0" fontId="9" fillId="0" borderId="0" xfId="0" applyFont="1"/>
    <xf numFmtId="0" fontId="9" fillId="0" borderId="1" xfId="0" applyFont="1" applyBorder="1"/>
    <xf numFmtId="0" fontId="4" fillId="0" borderId="0" xfId="0" applyFont="1" applyAlignment="1">
      <alignment horizontal="left"/>
    </xf>
    <xf numFmtId="0" fontId="1" fillId="2" borderId="1" xfId="0" applyFont="1" applyFill="1" applyBorder="1" applyAlignment="1">
      <alignment horizontal="left" wrapText="1"/>
    </xf>
    <xf numFmtId="0" fontId="1" fillId="0" borderId="1" xfId="0" applyFont="1" applyBorder="1" applyAlignment="1">
      <alignment horizontal="left" wrapText="1"/>
    </xf>
    <xf numFmtId="0" fontId="0" fillId="0" borderId="0" xfId="0" applyAlignment="1">
      <alignment horizontal="left"/>
    </xf>
    <xf numFmtId="49" fontId="9" fillId="0" borderId="1" xfId="0" applyNumberFormat="1" applyFont="1" applyBorder="1" applyAlignment="1">
      <alignment horizontal="center" vertical="top" wrapText="1"/>
    </xf>
    <xf numFmtId="0" fontId="0" fillId="5" borderId="0" xfId="0" applyFill="1" applyBorder="1"/>
    <xf numFmtId="0" fontId="0" fillId="5" borderId="0" xfId="0" applyFill="1"/>
    <xf numFmtId="0" fontId="7" fillId="5" borderId="0" xfId="0" applyFont="1" applyFill="1"/>
    <xf numFmtId="0" fontId="0" fillId="5" borderId="0" xfId="0" applyFill="1" applyBorder="1" applyAlignment="1">
      <alignment horizontal="center" vertical="center" wrapText="1"/>
    </xf>
    <xf numFmtId="0" fontId="0" fillId="5" borderId="0" xfId="0" applyFill="1" applyBorder="1" applyAlignment="1">
      <alignment vertical="center" wrapText="1"/>
    </xf>
    <xf numFmtId="0" fontId="5" fillId="5" borderId="0" xfId="0" applyFont="1" applyFill="1"/>
    <xf numFmtId="0" fontId="12" fillId="5" borderId="0" xfId="0" applyFont="1" applyFill="1"/>
    <xf numFmtId="0" fontId="7" fillId="5" borderId="4" xfId="0" applyFont="1" applyFill="1" applyBorder="1" applyAlignment="1" applyProtection="1">
      <alignment horizontal="left"/>
    </xf>
    <xf numFmtId="0" fontId="9" fillId="5" borderId="0" xfId="0" applyFont="1" applyFill="1"/>
    <xf numFmtId="0" fontId="13" fillId="5" borderId="0" xfId="0" applyFont="1" applyFill="1" applyAlignment="1">
      <alignment horizontal="left"/>
    </xf>
    <xf numFmtId="0" fontId="13" fillId="5" borderId="0" xfId="0" applyNumberFormat="1" applyFont="1" applyFill="1" applyAlignment="1">
      <alignment horizontal="left"/>
    </xf>
    <xf numFmtId="0" fontId="13" fillId="5" borderId="0" xfId="0" applyFont="1" applyFill="1" applyAlignment="1">
      <alignment horizontal="center"/>
    </xf>
    <xf numFmtId="0" fontId="9" fillId="5" borderId="0" xfId="0" applyFont="1" applyFill="1" applyBorder="1"/>
    <xf numFmtId="0" fontId="5" fillId="5" borderId="0" xfId="0" applyFont="1" applyFill="1" applyBorder="1" applyProtection="1">
      <protection hidden="1"/>
    </xf>
    <xf numFmtId="0" fontId="14" fillId="5" borderId="0" xfId="0" applyFont="1" applyFill="1" applyBorder="1"/>
    <xf numFmtId="49" fontId="5" fillId="5" borderId="0" xfId="0" applyNumberFormat="1" applyFont="1" applyFill="1" applyProtection="1"/>
    <xf numFmtId="0" fontId="9" fillId="5" borderId="0" xfId="0" applyFont="1" applyFill="1" applyProtection="1"/>
    <xf numFmtId="0" fontId="5" fillId="5" borderId="0" xfId="0" applyFont="1" applyFill="1" applyProtection="1"/>
    <xf numFmtId="0" fontId="5" fillId="5" borderId="0" xfId="0" quotePrefix="1" applyFont="1" applyFill="1"/>
    <xf numFmtId="0" fontId="5" fillId="5" borderId="0" xfId="0" applyFont="1" applyFill="1" applyAlignment="1"/>
    <xf numFmtId="0" fontId="5" fillId="5" borderId="0" xfId="0" applyFont="1" applyFill="1" applyAlignment="1">
      <alignment horizontal="center"/>
    </xf>
    <xf numFmtId="0" fontId="7" fillId="5" borderId="4" xfId="0" applyFont="1" applyFill="1" applyBorder="1"/>
    <xf numFmtId="0" fontId="7" fillId="5" borderId="3" xfId="0" applyFont="1" applyFill="1" applyBorder="1"/>
    <xf numFmtId="0" fontId="7" fillId="5" borderId="3" xfId="0" applyFont="1" applyFill="1" applyBorder="1" applyAlignment="1">
      <alignment horizontal="left"/>
    </xf>
    <xf numFmtId="0" fontId="7" fillId="5" borderId="5" xfId="0" applyFont="1" applyFill="1" applyBorder="1" applyAlignment="1" applyProtection="1">
      <alignment horizontal="left"/>
    </xf>
    <xf numFmtId="0" fontId="0" fillId="5" borderId="0" xfId="0" applyFill="1" applyBorder="1" applyProtection="1"/>
    <xf numFmtId="0" fontId="0" fillId="5" borderId="6" xfId="0" applyFill="1" applyBorder="1" applyProtection="1"/>
    <xf numFmtId="0" fontId="7" fillId="5" borderId="3" xfId="0" applyFont="1" applyFill="1" applyBorder="1" applyAlignment="1" applyProtection="1">
      <alignment horizontal="left"/>
    </xf>
    <xf numFmtId="0" fontId="7" fillId="5" borderId="3" xfId="0" applyFont="1" applyFill="1" applyBorder="1" applyProtection="1"/>
    <xf numFmtId="0" fontId="7" fillId="5" borderId="7" xfId="0" applyFont="1" applyFill="1" applyBorder="1" applyProtection="1"/>
    <xf numFmtId="0" fontId="0" fillId="5" borderId="2" xfId="0" applyFill="1" applyBorder="1"/>
    <xf numFmtId="0" fontId="7" fillId="5" borderId="8" xfId="0" applyFont="1" applyFill="1" applyBorder="1"/>
    <xf numFmtId="0" fontId="13" fillId="5" borderId="0" xfId="0" applyFont="1" applyFill="1"/>
    <xf numFmtId="0" fontId="14" fillId="5" borderId="0" xfId="0" applyFont="1" applyFill="1" applyAlignment="1">
      <alignment horizontal="center"/>
    </xf>
    <xf numFmtId="0" fontId="5" fillId="6" borderId="1" xfId="0" applyFont="1" applyFill="1" applyBorder="1" applyAlignment="1">
      <alignment horizontal="center" vertical="center"/>
    </xf>
    <xf numFmtId="0" fontId="5" fillId="7" borderId="1" xfId="0" applyFont="1" applyFill="1" applyBorder="1" applyAlignment="1" applyProtection="1">
      <alignment horizontal="center" vertical="center"/>
    </xf>
    <xf numFmtId="0" fontId="5" fillId="8" borderId="1" xfId="0" applyFont="1" applyFill="1" applyBorder="1" applyAlignment="1" applyProtection="1">
      <alignment horizontal="center" vertical="center"/>
    </xf>
    <xf numFmtId="0" fontId="9" fillId="0" borderId="1" xfId="0" applyFont="1" applyBorder="1" applyAlignment="1">
      <alignment horizontal="right" vertical="center"/>
    </xf>
    <xf numFmtId="0" fontId="0" fillId="9" borderId="1" xfId="0"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5" borderId="0" xfId="0" applyFill="1" applyAlignment="1">
      <alignment vertical="center"/>
    </xf>
    <xf numFmtId="0" fontId="0" fillId="0" borderId="0" xfId="0" applyAlignment="1">
      <alignment vertical="center"/>
    </xf>
    <xf numFmtId="0" fontId="0" fillId="10" borderId="1" xfId="0" applyFill="1" applyBorder="1" applyAlignment="1" applyProtection="1">
      <alignment horizontal="center" vertical="center"/>
    </xf>
    <xf numFmtId="0" fontId="0" fillId="4" borderId="1" xfId="0" applyFill="1" applyBorder="1" applyAlignment="1" applyProtection="1">
      <alignment horizontal="center" vertical="center"/>
    </xf>
    <xf numFmtId="0" fontId="0" fillId="0" borderId="1" xfId="0" applyBorder="1" applyProtection="1">
      <protection locked="0"/>
    </xf>
    <xf numFmtId="0" fontId="0" fillId="0" borderId="0" xfId="0" applyProtection="1"/>
    <xf numFmtId="0" fontId="5" fillId="11" borderId="4" xfId="0" applyFont="1" applyFill="1" applyBorder="1" applyAlignment="1" applyProtection="1">
      <alignment horizontal="center" vertical="center"/>
    </xf>
    <xf numFmtId="49" fontId="5" fillId="0" borderId="1" xfId="0" applyNumberFormat="1" applyFont="1" applyBorder="1" applyAlignment="1">
      <alignment horizontal="center"/>
    </xf>
    <xf numFmtId="0" fontId="1" fillId="0" borderId="0" xfId="0" quotePrefix="1" applyFont="1"/>
    <xf numFmtId="0" fontId="9" fillId="9" borderId="1" xfId="0" applyFont="1" applyFill="1" applyBorder="1" applyAlignment="1" applyProtection="1">
      <alignment horizontal="center" vertical="center"/>
      <protection locked="0"/>
    </xf>
    <xf numFmtId="49" fontId="2" fillId="2" borderId="1" xfId="0" applyNumberFormat="1" applyFont="1" applyFill="1" applyBorder="1" applyAlignment="1">
      <alignment horizontal="center" vertical="top" wrapText="1"/>
    </xf>
    <xf numFmtId="49" fontId="2" fillId="2" borderId="1" xfId="0" applyNumberFormat="1" applyFont="1" applyFill="1" applyBorder="1" applyAlignment="1">
      <alignment vertical="top" wrapText="1"/>
    </xf>
    <xf numFmtId="49" fontId="0" fillId="0" borderId="0" xfId="0" applyNumberFormat="1"/>
    <xf numFmtId="49" fontId="5" fillId="0" borderId="1" xfId="0" applyNumberFormat="1" applyFont="1" applyBorder="1" applyAlignment="1">
      <alignment wrapText="1"/>
    </xf>
    <xf numFmtId="49" fontId="9" fillId="0" borderId="1" xfId="0" applyNumberFormat="1" applyFont="1" applyBorder="1" applyAlignment="1">
      <alignment vertical="top" wrapText="1"/>
    </xf>
    <xf numFmtId="49" fontId="0" fillId="0" borderId="1" xfId="0" applyNumberFormat="1" applyBorder="1" applyAlignment="1">
      <alignment vertical="top" wrapText="1"/>
    </xf>
    <xf numFmtId="49" fontId="2" fillId="2" borderId="1" xfId="0" applyNumberFormat="1" applyFont="1" applyFill="1" applyBorder="1" applyAlignment="1">
      <alignment wrapText="1"/>
    </xf>
    <xf numFmtId="49" fontId="0" fillId="0" borderId="0" xfId="0" applyNumberFormat="1" applyAlignment="1">
      <alignment horizontal="center"/>
    </xf>
    <xf numFmtId="49" fontId="9" fillId="0" borderId="1" xfId="0" quotePrefix="1" applyNumberFormat="1" applyFont="1" applyBorder="1" applyAlignment="1">
      <alignment vertical="top" wrapText="1"/>
    </xf>
    <xf numFmtId="0" fontId="0" fillId="0" borderId="0" xfId="0" applyAlignment="1">
      <alignment horizontal="left" vertical="center"/>
    </xf>
    <xf numFmtId="14" fontId="7" fillId="5" borderId="3" xfId="0" applyNumberFormat="1" applyFont="1" applyFill="1" applyBorder="1" applyAlignment="1"/>
    <xf numFmtId="0" fontId="7" fillId="5" borderId="4" xfId="0" applyFont="1" applyFill="1" applyBorder="1" applyAlignment="1">
      <alignment horizontal="left"/>
    </xf>
    <xf numFmtId="0" fontId="0" fillId="11" borderId="0" xfId="0" applyFill="1"/>
    <xf numFmtId="0" fontId="0" fillId="11" borderId="0" xfId="0" applyFill="1" applyBorder="1" applyAlignment="1">
      <alignment vertical="center" wrapText="1"/>
    </xf>
    <xf numFmtId="14" fontId="9" fillId="0" borderId="1" xfId="0" applyNumberFormat="1" applyFont="1" applyFill="1" applyBorder="1" applyAlignment="1">
      <alignment horizontal="center" vertical="center"/>
    </xf>
    <xf numFmtId="1" fontId="9" fillId="0" borderId="9" xfId="0" applyNumberFormat="1" applyFont="1" applyFill="1" applyBorder="1" applyAlignment="1">
      <alignment horizontal="center" vertical="center"/>
    </xf>
    <xf numFmtId="0" fontId="0" fillId="11" borderId="0" xfId="0" applyFill="1" applyBorder="1" applyAlignment="1">
      <alignment vertical="center"/>
    </xf>
    <xf numFmtId="0" fontId="0" fillId="11" borderId="0" xfId="0" applyFill="1" applyBorder="1"/>
    <xf numFmtId="0" fontId="5" fillId="11" borderId="0" xfId="0" applyFont="1" applyFill="1" applyBorder="1" applyAlignment="1">
      <alignment horizontal="right" vertical="center"/>
    </xf>
    <xf numFmtId="0" fontId="0" fillId="11" borderId="0" xfId="0" applyFill="1" applyAlignment="1">
      <alignment horizontal="left"/>
    </xf>
    <xf numFmtId="0" fontId="0" fillId="0" borderId="1" xfId="0" applyBorder="1" applyAlignment="1">
      <alignment horizontal="left" vertical="center" indent="1"/>
    </xf>
    <xf numFmtId="0" fontId="5" fillId="11" borderId="2" xfId="0" applyFont="1" applyFill="1" applyBorder="1" applyAlignment="1">
      <alignment horizontal="right" vertical="center"/>
    </xf>
    <xf numFmtId="0" fontId="0" fillId="11" borderId="0" xfId="0" applyFill="1" applyBorder="1" applyAlignment="1">
      <alignment horizontal="left" vertical="center" indent="1"/>
    </xf>
    <xf numFmtId="0" fontId="5" fillId="4" borderId="0" xfId="0" applyFont="1" applyFill="1" applyBorder="1" applyAlignment="1" applyProtection="1">
      <alignment horizontal="center"/>
      <protection hidden="1"/>
    </xf>
    <xf numFmtId="0" fontId="0" fillId="5" borderId="4" xfId="0" applyFill="1" applyBorder="1"/>
    <xf numFmtId="0" fontId="9" fillId="11" borderId="0" xfId="0" applyFont="1" applyFill="1" applyBorder="1"/>
    <xf numFmtId="0" fontId="9" fillId="11" borderId="0" xfId="0" applyFont="1" applyFill="1" applyBorder="1" applyProtection="1">
      <protection hidden="1"/>
    </xf>
    <xf numFmtId="0" fontId="5" fillId="11" borderId="0" xfId="0" applyFont="1" applyFill="1" applyBorder="1" applyProtection="1">
      <protection hidden="1"/>
    </xf>
    <xf numFmtId="0" fontId="0" fillId="11" borderId="4" xfId="0" applyFill="1" applyBorder="1"/>
    <xf numFmtId="0" fontId="7" fillId="5" borderId="3" xfId="0" applyFont="1" applyFill="1" applyBorder="1" applyAlignment="1">
      <alignment horizontal="right"/>
    </xf>
    <xf numFmtId="0" fontId="0" fillId="0" borderId="0" xfId="0" applyAlignment="1">
      <alignment horizontal="center"/>
    </xf>
    <xf numFmtId="0" fontId="20" fillId="0" borderId="0" xfId="0" applyFont="1" applyFill="1"/>
    <xf numFmtId="0" fontId="7" fillId="5" borderId="4" xfId="0" applyFont="1" applyFill="1" applyBorder="1" applyAlignment="1"/>
    <xf numFmtId="0" fontId="7" fillId="5" borderId="4" xfId="0" applyFont="1" applyFill="1" applyBorder="1" applyAlignment="1">
      <alignment horizontal="right"/>
    </xf>
    <xf numFmtId="0" fontId="7" fillId="5" borderId="4" xfId="0" applyFont="1" applyFill="1" applyBorder="1" applyAlignment="1" applyProtection="1"/>
    <xf numFmtId="0" fontId="7" fillId="5" borderId="10" xfId="0" applyFont="1" applyFill="1" applyBorder="1"/>
    <xf numFmtId="0" fontId="5" fillId="13" borderId="1" xfId="0" applyFont="1" applyFill="1" applyBorder="1" applyAlignment="1" applyProtection="1">
      <alignment horizontal="center" vertical="center"/>
    </xf>
    <xf numFmtId="0" fontId="0" fillId="0" borderId="0" xfId="0" applyFont="1"/>
    <xf numFmtId="0" fontId="0" fillId="11" borderId="0" xfId="0" applyFill="1" applyBorder="1" applyAlignment="1">
      <alignment vertical="center" wrapText="1"/>
    </xf>
    <xf numFmtId="0" fontId="5" fillId="4" borderId="9" xfId="0" applyFont="1" applyFill="1" applyBorder="1" applyAlignment="1">
      <alignment vertical="center"/>
    </xf>
    <xf numFmtId="0" fontId="0" fillId="0" borderId="0" xfId="0" applyAlignment="1">
      <alignment horizontal="right" wrapText="1"/>
    </xf>
    <xf numFmtId="0" fontId="0" fillId="0" borderId="0" xfId="0" applyAlignment="1">
      <alignment horizontal="right"/>
    </xf>
    <xf numFmtId="0" fontId="9" fillId="0" borderId="0" xfId="0" applyFont="1" applyProtection="1"/>
    <xf numFmtId="0" fontId="9" fillId="0" borderId="0" xfId="0" applyFont="1" applyAlignment="1" applyProtection="1">
      <alignment horizontal="center"/>
    </xf>
    <xf numFmtId="0" fontId="9" fillId="0" borderId="0" xfId="0" applyFont="1" applyAlignment="1" applyProtection="1">
      <alignment vertical="center" wrapText="1"/>
    </xf>
    <xf numFmtId="0" fontId="21" fillId="14" borderId="1" xfId="0" applyFont="1" applyFill="1" applyBorder="1" applyAlignment="1" applyProtection="1">
      <alignment horizontal="center" vertical="center" wrapText="1"/>
    </xf>
    <xf numFmtId="0" fontId="9" fillId="2" borderId="1" xfId="0" applyFont="1" applyFill="1" applyBorder="1" applyAlignment="1" applyProtection="1">
      <alignment horizontal="center"/>
    </xf>
    <xf numFmtId="0" fontId="5" fillId="0" borderId="1" xfId="0" applyFont="1" applyFill="1" applyBorder="1" applyAlignment="1" applyProtection="1">
      <alignment horizontal="center" vertical="center" wrapText="1"/>
    </xf>
    <xf numFmtId="0" fontId="5" fillId="0" borderId="1" xfId="0" applyFont="1" applyBorder="1" applyAlignment="1" applyProtection="1">
      <alignment horizontal="center" vertical="center"/>
    </xf>
    <xf numFmtId="0" fontId="9" fillId="0" borderId="1" xfId="0" applyFont="1" applyFill="1" applyBorder="1" applyAlignment="1" applyProtection="1">
      <alignment horizontal="center" vertical="center" wrapText="1"/>
    </xf>
    <xf numFmtId="0" fontId="0" fillId="0" borderId="0" xfId="0" applyFill="1" applyProtection="1"/>
    <xf numFmtId="49" fontId="9" fillId="2" borderId="1" xfId="0" applyNumberFormat="1" applyFont="1" applyFill="1" applyBorder="1" applyAlignment="1" applyProtection="1">
      <alignment horizontal="center"/>
    </xf>
    <xf numFmtId="49" fontId="5" fillId="0" borderId="1" xfId="0" applyNumberFormat="1" applyFont="1" applyBorder="1" applyAlignment="1" applyProtection="1">
      <alignment horizontal="center" vertical="center"/>
    </xf>
    <xf numFmtId="0" fontId="9" fillId="11" borderId="0" xfId="0" applyFont="1" applyFill="1" applyProtection="1"/>
    <xf numFmtId="0" fontId="5" fillId="11" borderId="0" xfId="0" applyFont="1" applyFill="1" applyAlignment="1" applyProtection="1">
      <alignment horizontal="left" vertical="center" wrapText="1"/>
    </xf>
    <xf numFmtId="0" fontId="7" fillId="11" borderId="0" xfId="0" applyFont="1" applyFill="1" applyAlignment="1" applyProtection="1">
      <alignment horizontal="left" vertical="center" wrapText="1"/>
    </xf>
    <xf numFmtId="0" fontId="9" fillId="11" borderId="0" xfId="0" applyFont="1" applyFill="1" applyAlignment="1" applyProtection="1">
      <alignment horizontal="center"/>
    </xf>
    <xf numFmtId="0" fontId="9" fillId="11" borderId="0" xfId="0" applyFont="1" applyFill="1" applyAlignment="1" applyProtection="1">
      <alignment wrapText="1"/>
    </xf>
    <xf numFmtId="0" fontId="0" fillId="11" borderId="0" xfId="0" applyFill="1" applyAlignment="1" applyProtection="1">
      <alignment vertical="center" wrapText="1"/>
    </xf>
    <xf numFmtId="0" fontId="0" fillId="11" borderId="0" xfId="0" applyFill="1" applyAlignment="1" applyProtection="1">
      <alignment wrapText="1"/>
    </xf>
    <xf numFmtId="0" fontId="9" fillId="11" borderId="1" xfId="0" applyNumberFormat="1" applyFont="1" applyFill="1" applyBorder="1" applyAlignment="1" applyProtection="1">
      <alignment horizontal="center" vertical="center" wrapText="1"/>
      <protection locked="0"/>
    </xf>
    <xf numFmtId="0" fontId="5" fillId="4" borderId="1" xfId="0" applyFont="1" applyFill="1" applyBorder="1" applyAlignment="1">
      <alignment horizontal="center" vertical="center"/>
    </xf>
    <xf numFmtId="0" fontId="5" fillId="4" borderId="11" xfId="0" applyFont="1" applyFill="1" applyBorder="1" applyAlignment="1">
      <alignment vertical="center"/>
    </xf>
    <xf numFmtId="0" fontId="5" fillId="4" borderId="12" xfId="0" applyFont="1" applyFill="1" applyBorder="1" applyAlignment="1">
      <alignment vertical="center"/>
    </xf>
    <xf numFmtId="0" fontId="11" fillId="4" borderId="1" xfId="0" applyFont="1" applyFill="1" applyBorder="1" applyAlignment="1">
      <alignment horizontal="center" vertical="center"/>
    </xf>
    <xf numFmtId="0" fontId="0" fillId="0" borderId="0" xfId="0" applyFill="1" applyAlignment="1">
      <alignment vertical="center"/>
    </xf>
    <xf numFmtId="49" fontId="9" fillId="11" borderId="9" xfId="0" applyNumberFormat="1" applyFont="1" applyFill="1" applyBorder="1" applyAlignment="1" applyProtection="1">
      <alignment horizontal="center" vertical="center"/>
      <protection locked="0"/>
    </xf>
    <xf numFmtId="0" fontId="7" fillId="11" borderId="0" xfId="0" applyFont="1" applyFill="1" applyProtection="1"/>
    <xf numFmtId="0" fontId="0" fillId="11" borderId="0" xfId="0" applyFill="1" applyProtection="1"/>
    <xf numFmtId="0" fontId="0" fillId="11" borderId="0" xfId="0" applyFill="1" applyBorder="1" applyProtection="1"/>
    <xf numFmtId="0" fontId="0" fillId="11" borderId="0" xfId="0" applyFill="1" applyBorder="1" applyAlignment="1" applyProtection="1">
      <alignment vertical="center"/>
    </xf>
    <xf numFmtId="0" fontId="0" fillId="11" borderId="0" xfId="0" applyFill="1" applyBorder="1" applyAlignment="1" applyProtection="1">
      <alignment horizontal="left" vertical="center" indent="1"/>
    </xf>
    <xf numFmtId="0" fontId="5" fillId="11" borderId="1" xfId="0" applyFont="1" applyFill="1" applyBorder="1" applyAlignment="1" applyProtection="1">
      <alignment horizontal="right" vertical="center"/>
    </xf>
    <xf numFmtId="0" fontId="0" fillId="11" borderId="0" xfId="0" applyFill="1" applyBorder="1" applyAlignment="1" applyProtection="1"/>
    <xf numFmtId="0" fontId="0" fillId="11" borderId="0" xfId="0" applyFill="1" applyBorder="1" applyAlignment="1" applyProtection="1">
      <alignment horizontal="left" indent="1"/>
    </xf>
    <xf numFmtId="0" fontId="8" fillId="14" borderId="0" xfId="0" applyFont="1" applyFill="1" applyBorder="1" applyAlignment="1" applyProtection="1"/>
    <xf numFmtId="0" fontId="0" fillId="14" borderId="0" xfId="0" applyFill="1" applyBorder="1" applyAlignment="1" applyProtection="1"/>
    <xf numFmtId="0" fontId="5" fillId="11" borderId="0" xfId="0" applyFont="1" applyFill="1" applyBorder="1" applyAlignment="1" applyProtection="1"/>
    <xf numFmtId="0" fontId="5" fillId="11" borderId="0" xfId="0" applyFont="1" applyFill="1" applyBorder="1" applyAlignment="1" applyProtection="1">
      <alignment horizontal="center"/>
    </xf>
    <xf numFmtId="0" fontId="9" fillId="11" borderId="1" xfId="0" applyFont="1" applyFill="1" applyBorder="1" applyAlignment="1" applyProtection="1">
      <alignment horizontal="center" vertical="center"/>
    </xf>
    <xf numFmtId="0" fontId="9" fillId="11" borderId="13" xfId="0" applyFont="1" applyFill="1" applyBorder="1" applyAlignment="1" applyProtection="1">
      <alignment horizontal="center" vertical="center"/>
    </xf>
    <xf numFmtId="0" fontId="9" fillId="0" borderId="0" xfId="0" applyFont="1" applyAlignment="1" applyProtection="1">
      <alignment vertical="center"/>
    </xf>
    <xf numFmtId="0" fontId="0" fillId="11" borderId="0" xfId="0" applyFill="1" applyBorder="1" applyAlignment="1" applyProtection="1">
      <alignment vertical="center" wrapText="1"/>
    </xf>
    <xf numFmtId="0" fontId="0" fillId="11" borderId="0" xfId="0" applyFill="1" applyBorder="1" applyAlignment="1" applyProtection="1">
      <alignment horizontal="center" vertical="center" wrapText="1"/>
    </xf>
    <xf numFmtId="0" fontId="0" fillId="0" borderId="0" xfId="0" applyBorder="1" applyProtection="1"/>
    <xf numFmtId="49" fontId="5" fillId="15" borderId="9" xfId="0" applyNumberFormat="1" applyFont="1" applyFill="1" applyBorder="1" applyAlignment="1" applyProtection="1">
      <alignment horizontal="center" vertical="center"/>
      <protection locked="0"/>
    </xf>
    <xf numFmtId="0" fontId="0" fillId="0" borderId="0" xfId="0" quotePrefix="1" applyAlignment="1">
      <alignment horizontal="center"/>
    </xf>
    <xf numFmtId="14" fontId="0" fillId="0" borderId="0" xfId="0" applyNumberFormat="1" applyAlignment="1">
      <alignment horizontal="center"/>
    </xf>
    <xf numFmtId="14" fontId="0" fillId="0" borderId="0" xfId="0" applyNumberFormat="1" applyAlignment="1">
      <alignment horizontal="left"/>
    </xf>
    <xf numFmtId="0" fontId="5" fillId="0" borderId="0" xfId="0" applyFont="1" applyAlignment="1">
      <alignment horizontal="center"/>
    </xf>
    <xf numFmtId="0" fontId="5" fillId="0" borderId="0" xfId="0" applyFont="1" applyAlignment="1">
      <alignment horizontal="right"/>
    </xf>
    <xf numFmtId="164" fontId="10" fillId="4" borderId="1" xfId="0" applyNumberFormat="1" applyFont="1" applyFill="1" applyBorder="1" applyAlignment="1">
      <alignment horizontal="center"/>
    </xf>
    <xf numFmtId="16" fontId="10" fillId="4" borderId="1" xfId="0" applyNumberFormat="1" applyFont="1" applyFill="1" applyBorder="1" applyAlignment="1">
      <alignment horizontal="center"/>
    </xf>
    <xf numFmtId="16" fontId="10" fillId="16" borderId="1" xfId="0" applyNumberFormat="1" applyFont="1" applyFill="1" applyBorder="1" applyAlignment="1">
      <alignment horizontal="center"/>
    </xf>
    <xf numFmtId="49" fontId="0" fillId="0" borderId="0" xfId="0" applyNumberFormat="1" applyAlignment="1">
      <alignment horizontal="left" vertical="top" indent="1"/>
    </xf>
    <xf numFmtId="49" fontId="9" fillId="0" borderId="0" xfId="0" applyNumberFormat="1" applyFont="1" applyAlignment="1">
      <alignment horizontal="left" vertical="top" indent="1"/>
    </xf>
    <xf numFmtId="49" fontId="9" fillId="0" borderId="0" xfId="0" applyNumberFormat="1" applyFont="1" applyAlignment="1">
      <alignment horizontal="left" vertical="top" wrapText="1" indent="1"/>
    </xf>
    <xf numFmtId="0" fontId="9" fillId="0" borderId="0" xfId="0" applyFont="1" applyAlignment="1">
      <alignment horizontal="center" vertical="center"/>
    </xf>
    <xf numFmtId="14" fontId="0" fillId="0" borderId="0" xfId="0" applyNumberFormat="1"/>
    <xf numFmtId="49" fontId="9" fillId="0" borderId="0" xfId="0" quotePrefix="1" applyNumberFormat="1" applyFont="1" applyAlignment="1">
      <alignment horizontal="left" vertical="top" indent="1"/>
    </xf>
    <xf numFmtId="49" fontId="0" fillId="0" borderId="0" xfId="0" quotePrefix="1" applyNumberFormat="1" applyAlignment="1">
      <alignment horizontal="left" vertical="top" indent="1"/>
    </xf>
    <xf numFmtId="0" fontId="22" fillId="0" borderId="0" xfId="0" applyFont="1"/>
    <xf numFmtId="0" fontId="0" fillId="0" borderId="0" xfId="0" applyAlignment="1">
      <alignment horizontal="left" vertical="top"/>
    </xf>
    <xf numFmtId="0" fontId="0" fillId="0" borderId="0" xfId="0" applyAlignment="1">
      <alignment vertical="top"/>
    </xf>
    <xf numFmtId="0" fontId="23" fillId="0" borderId="0" xfId="0" applyFont="1"/>
    <xf numFmtId="0" fontId="23" fillId="0" borderId="0" xfId="0" applyFont="1" applyAlignment="1">
      <alignment horizontal="left" vertical="top"/>
    </xf>
    <xf numFmtId="0" fontId="9" fillId="0" borderId="0" xfId="0" applyFont="1" applyAlignment="1">
      <alignment wrapText="1"/>
    </xf>
    <xf numFmtId="0" fontId="24" fillId="0" borderId="0" xfId="0" applyFont="1"/>
    <xf numFmtId="0" fontId="18" fillId="0" borderId="0" xfId="0" applyFont="1"/>
    <xf numFmtId="0" fontId="9" fillId="0" borderId="0" xfId="0" quotePrefix="1" applyFont="1"/>
    <xf numFmtId="0" fontId="22" fillId="0" borderId="0" xfId="0" quotePrefix="1" applyFont="1"/>
    <xf numFmtId="0" fontId="9" fillId="0" borderId="0" xfId="0" applyFont="1" applyAlignment="1">
      <alignment vertical="top" wrapText="1"/>
    </xf>
    <xf numFmtId="0" fontId="22" fillId="0" borderId="0" xfId="0" quotePrefix="1" applyFont="1" applyAlignment="1">
      <alignment horizontal="left" vertical="top"/>
    </xf>
    <xf numFmtId="0" fontId="9" fillId="0" borderId="0" xfId="0" applyFont="1" applyAlignment="1">
      <alignment horizontal="left" vertical="top" wrapText="1"/>
    </xf>
    <xf numFmtId="0" fontId="22" fillId="0" borderId="0" xfId="0" applyFont="1" applyAlignment="1">
      <alignment horizontal="left" vertical="top"/>
    </xf>
    <xf numFmtId="0" fontId="0" fillId="0" borderId="0" xfId="0" applyAlignment="1">
      <alignment horizontal="left" vertical="top" wrapText="1"/>
    </xf>
    <xf numFmtId="0" fontId="20" fillId="0" borderId="0" xfId="0" applyFont="1"/>
    <xf numFmtId="0" fontId="19" fillId="0" borderId="0" xfId="0" quotePrefix="1" applyFont="1" applyAlignment="1">
      <alignment horizontal="left" vertical="center" indent="1"/>
    </xf>
    <xf numFmtId="49" fontId="5" fillId="0" borderId="0" xfId="0" applyNumberFormat="1" applyFont="1" applyAlignment="1">
      <alignment horizontal="left" vertical="top" indent="1"/>
    </xf>
    <xf numFmtId="0" fontId="14" fillId="5" borderId="0" xfId="0" applyFont="1" applyFill="1"/>
    <xf numFmtId="0" fontId="14" fillId="5" borderId="4" xfId="0" applyFont="1" applyFill="1" applyBorder="1" applyAlignment="1"/>
    <xf numFmtId="16" fontId="10" fillId="0" borderId="4" xfId="0" applyNumberFormat="1" applyFont="1" applyFill="1" applyBorder="1" applyAlignment="1">
      <alignment horizontal="center"/>
    </xf>
    <xf numFmtId="0" fontId="14" fillId="5" borderId="4" xfId="0" applyFont="1" applyFill="1" applyBorder="1" applyAlignment="1">
      <alignment horizontal="center"/>
    </xf>
    <xf numFmtId="0" fontId="1" fillId="0" borderId="1" xfId="0" applyFont="1" applyBorder="1" applyAlignment="1">
      <alignment horizontal="right" wrapText="1"/>
    </xf>
    <xf numFmtId="0" fontId="5" fillId="18" borderId="1" xfId="0" applyFont="1" applyFill="1" applyBorder="1" applyAlignment="1" applyProtection="1">
      <alignment horizontal="center" vertical="center"/>
    </xf>
    <xf numFmtId="49" fontId="5" fillId="0" borderId="0" xfId="0" applyNumberFormat="1" applyFont="1" applyFill="1" applyProtection="1"/>
    <xf numFmtId="0" fontId="9" fillId="0" borderId="0" xfId="0" applyFont="1" applyAlignment="1">
      <alignment horizontal="center"/>
    </xf>
    <xf numFmtId="0" fontId="0" fillId="0" borderId="0" xfId="0" applyBorder="1" applyProtection="1">
      <protection locked="0"/>
    </xf>
    <xf numFmtId="0" fontId="0" fillId="0" borderId="1" xfId="0" applyBorder="1"/>
    <xf numFmtId="0" fontId="9" fillId="0" borderId="12" xfId="0" applyFont="1" applyFill="1" applyBorder="1" applyAlignment="1" applyProtection="1">
      <alignment horizontal="left" vertical="center" wrapText="1" indent="1"/>
    </xf>
    <xf numFmtId="0" fontId="21" fillId="14" borderId="12" xfId="0" applyFont="1" applyFill="1" applyBorder="1" applyAlignment="1" applyProtection="1">
      <alignment horizontal="left" vertical="center" wrapText="1" indent="1"/>
    </xf>
    <xf numFmtId="0" fontId="0" fillId="11" borderId="0" xfId="0" applyFill="1" applyAlignment="1" applyProtection="1">
      <alignment vertical="center" wrapText="1"/>
    </xf>
    <xf numFmtId="0" fontId="5" fillId="0" borderId="12" xfId="0" applyFont="1" applyFill="1" applyBorder="1" applyAlignment="1" applyProtection="1">
      <alignment horizontal="left" vertical="center" wrapText="1" indent="1"/>
    </xf>
    <xf numFmtId="0" fontId="0" fillId="0" borderId="1" xfId="0" applyBorder="1" applyAlignment="1">
      <alignment horizontal="left" vertical="center" indent="1"/>
    </xf>
    <xf numFmtId="49" fontId="5" fillId="0" borderId="1" xfId="0" applyNumberFormat="1" applyFont="1" applyBorder="1" applyAlignment="1">
      <alignment horizontal="center" wrapText="1"/>
    </xf>
    <xf numFmtId="0" fontId="0" fillId="0" borderId="1" xfId="0" applyBorder="1" applyAlignment="1">
      <alignment horizontal="left" vertical="center" indent="1"/>
    </xf>
    <xf numFmtId="0" fontId="0" fillId="0" borderId="1" xfId="0" applyBorder="1" applyAlignment="1">
      <alignment horizontal="left" vertical="center" indent="1"/>
    </xf>
    <xf numFmtId="0" fontId="9" fillId="11" borderId="0" xfId="0" applyFont="1" applyFill="1" applyAlignment="1" applyProtection="1">
      <alignment vertical="center" wrapText="1"/>
    </xf>
    <xf numFmtId="0" fontId="0" fillId="0" borderId="1" xfId="0" applyBorder="1" applyAlignment="1">
      <alignment horizontal="left" vertical="center" indent="1"/>
    </xf>
    <xf numFmtId="0" fontId="5" fillId="11" borderId="1" xfId="0" applyFont="1" applyFill="1" applyBorder="1" applyAlignment="1" applyProtection="1">
      <alignment horizontal="right" vertical="center"/>
    </xf>
    <xf numFmtId="2" fontId="9" fillId="0" borderId="1" xfId="0" applyNumberFormat="1" applyFont="1" applyBorder="1" applyAlignment="1" applyProtection="1">
      <alignment horizontal="left" vertical="center" wrapText="1"/>
    </xf>
    <xf numFmtId="49" fontId="9" fillId="0" borderId="1" xfId="0" applyNumberFormat="1" applyFont="1" applyBorder="1" applyAlignment="1" applyProtection="1">
      <alignment horizontal="left" vertical="top" wrapText="1"/>
    </xf>
    <xf numFmtId="0" fontId="9" fillId="0" borderId="1" xfId="0" applyNumberFormat="1" applyFont="1" applyBorder="1" applyAlignment="1" applyProtection="1">
      <alignment horizontal="left" vertical="top" wrapText="1"/>
    </xf>
    <xf numFmtId="0" fontId="0" fillId="0" borderId="1" xfId="0" applyBorder="1" applyProtection="1"/>
    <xf numFmtId="0" fontId="1" fillId="19" borderId="1" xfId="0" applyFont="1" applyFill="1" applyBorder="1" applyAlignment="1" applyProtection="1">
      <alignment horizontal="left" wrapText="1"/>
      <protection locked="0"/>
    </xf>
    <xf numFmtId="49" fontId="1" fillId="19" borderId="1" xfId="0" applyNumberFormat="1" applyFont="1" applyFill="1" applyBorder="1" applyAlignment="1" applyProtection="1">
      <alignment horizontal="left" wrapText="1"/>
      <protection locked="0"/>
    </xf>
    <xf numFmtId="0" fontId="3" fillId="19" borderId="1" xfId="1" applyFill="1" applyBorder="1" applyAlignment="1" applyProtection="1">
      <alignment horizontal="left" wrapText="1"/>
      <protection locked="0"/>
    </xf>
    <xf numFmtId="49" fontId="3" fillId="19" borderId="1" xfId="1" applyNumberFormat="1" applyFill="1" applyBorder="1" applyAlignment="1" applyProtection="1">
      <alignment horizontal="left" wrapText="1"/>
      <protection locked="0"/>
    </xf>
    <xf numFmtId="0" fontId="1" fillId="0" borderId="1" xfId="0" applyFont="1" applyBorder="1" applyAlignment="1" applyProtection="1">
      <alignment horizontal="left" wrapText="1"/>
    </xf>
    <xf numFmtId="0" fontId="1" fillId="0" borderId="1" xfId="0" quotePrefix="1" applyFont="1" applyBorder="1" applyAlignment="1" applyProtection="1">
      <alignment horizontal="left" wrapText="1"/>
    </xf>
    <xf numFmtId="14" fontId="1" fillId="19" borderId="1" xfId="0" applyNumberFormat="1" applyFont="1" applyFill="1" applyBorder="1" applyAlignment="1" applyProtection="1">
      <alignment horizontal="left" wrapText="1"/>
      <protection locked="0"/>
    </xf>
    <xf numFmtId="0" fontId="1" fillId="0" borderId="1" xfId="0" applyFont="1" applyFill="1" applyBorder="1" applyAlignment="1" applyProtection="1">
      <alignment horizontal="left" wrapText="1"/>
    </xf>
    <xf numFmtId="0" fontId="1" fillId="19" borderId="1" xfId="0" applyFont="1" applyFill="1" applyBorder="1" applyAlignment="1" applyProtection="1">
      <alignment horizontal="left"/>
      <protection locked="0"/>
    </xf>
    <xf numFmtId="14" fontId="1" fillId="19" borderId="1" xfId="0" applyNumberFormat="1" applyFont="1" applyFill="1" applyBorder="1" applyAlignment="1">
      <alignment horizontal="left"/>
    </xf>
    <xf numFmtId="0" fontId="1" fillId="0" borderId="1" xfId="0" applyFont="1" applyBorder="1" applyAlignment="1" applyProtection="1">
      <alignment horizontal="left"/>
    </xf>
    <xf numFmtId="0" fontId="13" fillId="0" borderId="0" xfId="0" applyFont="1" applyFill="1" applyAlignment="1">
      <alignment horizontal="center"/>
    </xf>
    <xf numFmtId="0" fontId="9" fillId="5" borderId="0" xfId="0" applyFont="1" applyFill="1" applyBorder="1" applyAlignment="1">
      <alignment horizontal="center" vertical="center" wrapText="1"/>
    </xf>
    <xf numFmtId="0" fontId="9" fillId="11" borderId="0" xfId="0" applyFont="1" applyFill="1" applyBorder="1" applyAlignment="1">
      <alignment vertical="center" wrapText="1"/>
    </xf>
    <xf numFmtId="0" fontId="9" fillId="5" borderId="0" xfId="0" applyFont="1" applyFill="1" applyBorder="1" applyAlignment="1">
      <alignment horizontal="right" vertical="center" wrapText="1"/>
    </xf>
    <xf numFmtId="0" fontId="0" fillId="5" borderId="0" xfId="0" applyFill="1" applyBorder="1" applyAlignment="1">
      <alignment horizontal="left" vertical="center" wrapText="1"/>
    </xf>
    <xf numFmtId="0" fontId="0" fillId="11" borderId="0" xfId="0" applyFill="1" applyAlignment="1">
      <alignment horizontal="right"/>
    </xf>
    <xf numFmtId="0" fontId="9" fillId="11" borderId="9" xfId="0" applyNumberFormat="1" applyFont="1" applyFill="1" applyBorder="1" applyAlignment="1" applyProtection="1">
      <alignment horizontal="center" vertical="center"/>
    </xf>
    <xf numFmtId="0" fontId="9" fillId="6" borderId="1" xfId="0" applyFont="1" applyFill="1" applyBorder="1" applyAlignment="1">
      <alignment horizontal="center" vertical="center"/>
    </xf>
    <xf numFmtId="16" fontId="9" fillId="18" borderId="1" xfId="0" applyNumberFormat="1" applyFont="1" applyFill="1" applyBorder="1" applyAlignment="1">
      <alignment horizontal="center"/>
    </xf>
    <xf numFmtId="0" fontId="5" fillId="12" borderId="1" xfId="0" applyFont="1" applyFill="1" applyBorder="1" applyAlignment="1">
      <alignment horizontal="center" vertical="center"/>
    </xf>
    <xf numFmtId="0" fontId="5" fillId="11" borderId="0" xfId="0" quotePrefix="1" applyFont="1" applyFill="1"/>
    <xf numFmtId="16" fontId="9" fillId="18" borderId="1" xfId="0" applyNumberFormat="1" applyFont="1" applyFill="1" applyBorder="1" applyAlignment="1">
      <alignment horizontal="center" vertical="center"/>
    </xf>
    <xf numFmtId="16" fontId="9" fillId="17" borderId="1" xfId="0" applyNumberFormat="1" applyFont="1" applyFill="1" applyBorder="1" applyAlignment="1">
      <alignment horizontal="center" vertical="center"/>
    </xf>
    <xf numFmtId="0" fontId="9" fillId="12" borderId="1" xfId="0" applyFont="1" applyFill="1" applyBorder="1" applyAlignment="1">
      <alignment horizontal="center"/>
    </xf>
    <xf numFmtId="0" fontId="5" fillId="4" borderId="0" xfId="0" applyFont="1" applyFill="1" applyBorder="1" applyAlignment="1">
      <alignment horizontal="center" vertical="center"/>
    </xf>
    <xf numFmtId="0" fontId="9" fillId="16" borderId="0" xfId="0" applyFont="1" applyFill="1" applyBorder="1"/>
    <xf numFmtId="0" fontId="10" fillId="11" borderId="4" xfId="0" applyFont="1" applyFill="1" applyBorder="1"/>
    <xf numFmtId="0" fontId="11" fillId="4" borderId="0" xfId="0" applyFont="1" applyFill="1" applyBorder="1"/>
    <xf numFmtId="0" fontId="5" fillId="16" borderId="0" xfId="0" applyFont="1" applyFill="1" applyBorder="1" applyAlignment="1">
      <alignment horizontal="center" vertical="center"/>
    </xf>
    <xf numFmtId="0" fontId="6" fillId="11" borderId="0" xfId="0" quotePrefix="1" applyFont="1" applyFill="1" applyBorder="1" applyAlignment="1">
      <alignment horizontal="left"/>
    </xf>
    <xf numFmtId="0" fontId="28" fillId="0" borderId="0" xfId="0" applyFont="1" applyProtection="1"/>
    <xf numFmtId="0" fontId="5" fillId="0" borderId="0" xfId="0" applyFont="1" applyProtection="1"/>
    <xf numFmtId="0" fontId="7" fillId="0" borderId="0" xfId="0" applyFont="1" applyProtection="1"/>
    <xf numFmtId="0" fontId="2" fillId="2" borderId="1" xfId="0" applyFont="1" applyFill="1" applyBorder="1" applyAlignment="1">
      <alignment wrapText="1"/>
    </xf>
    <xf numFmtId="0" fontId="14" fillId="5" borderId="4" xfId="0" applyFont="1" applyFill="1" applyBorder="1" applyAlignment="1">
      <alignment horizontal="center"/>
    </xf>
    <xf numFmtId="0" fontId="9" fillId="9" borderId="0" xfId="0" applyFont="1" applyFill="1" applyAlignment="1">
      <alignment horizontal="center" vertical="center"/>
    </xf>
    <xf numFmtId="0" fontId="5" fillId="5" borderId="0" xfId="0" applyFont="1" applyFill="1" applyAlignment="1">
      <alignment horizontal="left"/>
    </xf>
    <xf numFmtId="0" fontId="7" fillId="5" borderId="3" xfId="0" applyNumberFormat="1" applyFont="1" applyFill="1" applyBorder="1" applyAlignment="1" applyProtection="1">
      <alignment horizontal="left"/>
    </xf>
    <xf numFmtId="0" fontId="9" fillId="0" borderId="9" xfId="0" applyFont="1" applyFill="1" applyBorder="1" applyAlignment="1" applyProtection="1">
      <alignment horizontal="left" vertical="center" wrapText="1" indent="1"/>
    </xf>
    <xf numFmtId="0" fontId="9" fillId="0" borderId="12" xfId="0" applyFont="1" applyFill="1" applyBorder="1" applyAlignment="1" applyProtection="1">
      <alignment horizontal="left" vertical="center" wrapText="1" indent="1"/>
    </xf>
    <xf numFmtId="0" fontId="21" fillId="14" borderId="9" xfId="0" applyFont="1" applyFill="1" applyBorder="1" applyAlignment="1" applyProtection="1">
      <alignment horizontal="left" vertical="center" wrapText="1" indent="1"/>
    </xf>
    <xf numFmtId="0" fontId="21" fillId="14" borderId="12" xfId="0" applyFont="1" applyFill="1" applyBorder="1" applyAlignment="1" applyProtection="1">
      <alignment horizontal="left" vertical="center" wrapText="1" indent="1"/>
    </xf>
    <xf numFmtId="0" fontId="7" fillId="11" borderId="0" xfId="0" applyFont="1" applyFill="1" applyAlignment="1" applyProtection="1">
      <alignment horizontal="left" wrapText="1"/>
    </xf>
    <xf numFmtId="0" fontId="0" fillId="11" borderId="0" xfId="0" applyFill="1" applyAlignment="1" applyProtection="1"/>
    <xf numFmtId="0" fontId="5" fillId="11" borderId="0" xfId="0" applyFont="1" applyFill="1" applyAlignment="1" applyProtection="1">
      <alignment horizontal="left" wrapText="1"/>
    </xf>
    <xf numFmtId="0" fontId="5" fillId="11" borderId="0" xfId="0" applyFont="1" applyFill="1" applyAlignment="1" applyProtection="1"/>
    <xf numFmtId="0" fontId="9" fillId="11" borderId="0" xfId="0" applyFont="1" applyFill="1" applyAlignment="1" applyProtection="1">
      <alignment vertical="center" wrapText="1"/>
    </xf>
    <xf numFmtId="0" fontId="0" fillId="11" borderId="0" xfId="0" applyFill="1" applyAlignment="1" applyProtection="1">
      <alignment vertical="center" wrapText="1"/>
    </xf>
    <xf numFmtId="0" fontId="5" fillId="0" borderId="9" xfId="0" applyFont="1" applyFill="1" applyBorder="1" applyAlignment="1" applyProtection="1">
      <alignment horizontal="left" vertical="center" wrapText="1" indent="1"/>
    </xf>
    <xf numFmtId="0" fontId="5" fillId="0" borderId="11" xfId="0" applyFont="1" applyFill="1" applyBorder="1" applyAlignment="1" applyProtection="1">
      <alignment horizontal="left" vertical="center" wrapText="1" indent="1"/>
    </xf>
    <xf numFmtId="0" fontId="5" fillId="0" borderId="12" xfId="0" applyFont="1" applyFill="1" applyBorder="1" applyAlignment="1" applyProtection="1">
      <alignment horizontal="left" vertical="center" wrapText="1" indent="1"/>
    </xf>
    <xf numFmtId="49" fontId="9" fillId="11" borderId="9" xfId="0" applyNumberFormat="1" applyFont="1" applyFill="1" applyBorder="1" applyAlignment="1" applyProtection="1">
      <alignment horizontal="left" vertical="center" wrapText="1"/>
      <protection locked="0"/>
    </xf>
    <xf numFmtId="49" fontId="9" fillId="11" borderId="11" xfId="0" applyNumberFormat="1" applyFont="1" applyFill="1" applyBorder="1" applyAlignment="1" applyProtection="1">
      <alignment horizontal="left" vertical="center" wrapText="1"/>
      <protection locked="0"/>
    </xf>
    <xf numFmtId="49" fontId="9" fillId="11" borderId="12" xfId="0" applyNumberFormat="1" applyFont="1" applyFill="1" applyBorder="1" applyAlignment="1" applyProtection="1">
      <alignment horizontal="left" vertical="center" wrapText="1"/>
      <protection locked="0"/>
    </xf>
    <xf numFmtId="49" fontId="9" fillId="0" borderId="9" xfId="0" applyNumberFormat="1" applyFont="1" applyFill="1" applyBorder="1" applyAlignment="1" applyProtection="1">
      <alignment horizontal="left" vertical="center" indent="1"/>
      <protection locked="0"/>
    </xf>
    <xf numFmtId="49" fontId="9" fillId="0" borderId="11" xfId="0" applyNumberFormat="1" applyFont="1" applyFill="1" applyBorder="1" applyAlignment="1" applyProtection="1">
      <alignment horizontal="left" vertical="center" indent="1"/>
      <protection locked="0"/>
    </xf>
    <xf numFmtId="49" fontId="9" fillId="0" borderId="12" xfId="0" applyNumberFormat="1" applyFont="1" applyFill="1" applyBorder="1" applyAlignment="1" applyProtection="1">
      <alignment horizontal="left" vertical="center" indent="1"/>
      <protection locked="0"/>
    </xf>
    <xf numFmtId="0" fontId="9" fillId="5" borderId="0" xfId="0" applyFont="1" applyFill="1" applyBorder="1" applyAlignment="1">
      <alignment horizontal="left" vertical="center"/>
    </xf>
    <xf numFmtId="0" fontId="0" fillId="5" borderId="0" xfId="0" applyFill="1" applyBorder="1" applyAlignment="1">
      <alignment horizontal="left" vertical="center"/>
    </xf>
    <xf numFmtId="0" fontId="0" fillId="0" borderId="1" xfId="0" applyBorder="1" applyAlignment="1">
      <alignment horizontal="left" vertical="center" indent="1"/>
    </xf>
    <xf numFmtId="0" fontId="5" fillId="0" borderId="1" xfId="0" applyFont="1" applyBorder="1" applyAlignment="1">
      <alignment horizontal="right" vertical="center"/>
    </xf>
    <xf numFmtId="0" fontId="5" fillId="0" borderId="9" xfId="0" applyFont="1" applyBorder="1" applyAlignment="1">
      <alignment horizontal="right" vertical="center"/>
    </xf>
    <xf numFmtId="0" fontId="5" fillId="0" borderId="11" xfId="0" applyFont="1" applyBorder="1" applyAlignment="1">
      <alignment horizontal="right" vertical="center"/>
    </xf>
    <xf numFmtId="0" fontId="5" fillId="0" borderId="12" xfId="0" applyFont="1" applyBorder="1" applyAlignment="1">
      <alignment horizontal="right" vertical="center"/>
    </xf>
    <xf numFmtId="0" fontId="8" fillId="2" borderId="9"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11" fillId="4" borderId="9" xfId="0" applyFont="1" applyFill="1" applyBorder="1" applyAlignment="1">
      <alignment horizontal="left" vertical="center"/>
    </xf>
    <xf numFmtId="0" fontId="11" fillId="4" borderId="11" xfId="0" applyFont="1" applyFill="1" applyBorder="1" applyAlignment="1">
      <alignment horizontal="left" vertical="center"/>
    </xf>
    <xf numFmtId="0" fontId="11" fillId="4" borderId="12" xfId="0" applyFont="1" applyFill="1" applyBorder="1" applyAlignment="1">
      <alignment horizontal="left" vertical="center"/>
    </xf>
    <xf numFmtId="0" fontId="5" fillId="11" borderId="3" xfId="0" applyFont="1" applyFill="1" applyBorder="1" applyAlignment="1" applyProtection="1">
      <alignment horizontal="left"/>
    </xf>
    <xf numFmtId="0" fontId="5" fillId="11" borderId="1" xfId="0" applyFont="1" applyFill="1" applyBorder="1" applyAlignment="1" applyProtection="1">
      <alignment horizontal="right" vertical="center"/>
    </xf>
    <xf numFmtId="0" fontId="5" fillId="11" borderId="1" xfId="0" applyFont="1" applyFill="1" applyBorder="1" applyAlignment="1" applyProtection="1">
      <alignment horizontal="right"/>
    </xf>
    <xf numFmtId="0" fontId="0" fillId="11" borderId="9" xfId="0" applyFill="1" applyBorder="1" applyAlignment="1" applyProtection="1">
      <alignment horizontal="left" vertical="center" indent="1"/>
    </xf>
    <xf numFmtId="0" fontId="0" fillId="11" borderId="12" xfId="0" applyFill="1" applyBorder="1" applyAlignment="1" applyProtection="1">
      <alignment horizontal="left" vertical="center" indent="1"/>
    </xf>
    <xf numFmtId="14" fontId="0" fillId="11" borderId="1" xfId="0" applyNumberFormat="1" applyFill="1" applyBorder="1" applyAlignment="1" applyProtection="1">
      <alignment horizontal="left" indent="1"/>
      <protection locked="0"/>
    </xf>
    <xf numFmtId="0" fontId="0" fillId="11" borderId="1" xfId="0" applyFill="1" applyBorder="1" applyAlignment="1" applyProtection="1">
      <alignment horizontal="left" indent="1"/>
      <protection locked="0"/>
    </xf>
    <xf numFmtId="14" fontId="0" fillId="11" borderId="1" xfId="0" applyNumberFormat="1" applyFill="1" applyBorder="1" applyAlignment="1" applyProtection="1">
      <alignment horizontal="left" vertical="center" indent="1"/>
      <protection locked="0"/>
    </xf>
    <xf numFmtId="0" fontId="0" fillId="11" borderId="1" xfId="0" applyFill="1" applyBorder="1" applyAlignment="1" applyProtection="1">
      <alignment horizontal="left" vertical="center" indent="1"/>
    </xf>
    <xf numFmtId="0" fontId="9" fillId="11" borderId="1" xfId="0" applyFont="1" applyFill="1" applyBorder="1" applyAlignment="1" applyProtection="1">
      <alignment horizontal="right" vertical="center"/>
    </xf>
    <xf numFmtId="0" fontId="9" fillId="11" borderId="0" xfId="0" applyFont="1" applyFill="1" applyBorder="1" applyAlignment="1" applyProtection="1">
      <alignment horizontal="left" vertical="center"/>
    </xf>
    <xf numFmtId="0" fontId="0" fillId="11" borderId="0" xfId="0" applyFill="1" applyBorder="1" applyAlignment="1" applyProtection="1">
      <alignment horizontal="left" vertical="center"/>
    </xf>
    <xf numFmtId="0" fontId="7" fillId="15" borderId="9" xfId="0" applyFont="1" applyFill="1" applyBorder="1" applyAlignment="1" applyProtection="1">
      <alignment horizontal="right" vertical="center"/>
    </xf>
    <xf numFmtId="0" fontId="7" fillId="15" borderId="11" xfId="0" applyFont="1" applyFill="1" applyBorder="1" applyAlignment="1" applyProtection="1">
      <alignment horizontal="right" vertical="center"/>
    </xf>
    <xf numFmtId="0" fontId="7" fillId="15" borderId="12" xfId="0" applyFont="1" applyFill="1" applyBorder="1" applyAlignment="1" applyProtection="1">
      <alignment horizontal="right" vertical="center"/>
    </xf>
    <xf numFmtId="0" fontId="9" fillId="15" borderId="1" xfId="0" applyFont="1" applyFill="1" applyBorder="1" applyAlignment="1" applyProtection="1">
      <alignment horizontal="left" vertical="center"/>
    </xf>
    <xf numFmtId="0" fontId="25" fillId="11" borderId="0" xfId="0" quotePrefix="1" applyFont="1" applyFill="1" applyAlignment="1">
      <alignment vertical="center"/>
    </xf>
    <xf numFmtId="0" fontId="25" fillId="11" borderId="0" xfId="0" applyFont="1" applyFill="1" applyAlignment="1">
      <alignment vertical="center"/>
    </xf>
    <xf numFmtId="0" fontId="6" fillId="11" borderId="0" xfId="0" applyFont="1" applyFill="1" applyAlignment="1">
      <alignment horizontal="right" vertical="center"/>
    </xf>
    <xf numFmtId="0" fontId="6" fillId="11" borderId="0" xfId="0" applyFont="1" applyFill="1" applyAlignment="1">
      <alignment vertical="center"/>
    </xf>
    <xf numFmtId="0" fontId="6" fillId="0" borderId="0" xfId="0" applyFont="1" applyAlignment="1">
      <alignment horizontal="right"/>
    </xf>
  </cellXfs>
  <cellStyles count="2">
    <cellStyle name="Hyperlink" xfId="1" builtinId="8"/>
    <cellStyle name="Standaard" xfId="0" builtinId="0"/>
  </cellStyles>
  <dxfs count="18">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9"/>
        </patternFill>
      </fill>
    </dxf>
    <dxf>
      <fill>
        <patternFill>
          <bgColor indexed="9"/>
        </patternFill>
      </fill>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17</xdr:col>
      <xdr:colOff>321596</xdr:colOff>
      <xdr:row>0</xdr:row>
      <xdr:rowOff>28575</xdr:rowOff>
    </xdr:from>
    <xdr:to>
      <xdr:col>21</xdr:col>
      <xdr:colOff>419100</xdr:colOff>
      <xdr:row>2</xdr:row>
      <xdr:rowOff>2204</xdr:rowOff>
    </xdr:to>
    <xdr:pic>
      <xdr:nvPicPr>
        <xdr:cNvPr id="3" name="Afbeelding 2">
          <a:extLst>
            <a:ext uri="{FF2B5EF4-FFF2-40B4-BE49-F238E27FC236}">
              <a16:creationId xmlns:a16="http://schemas.microsoft.com/office/drawing/2014/main" id="{E45A64DB-E441-46B4-914B-FB95EB183E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65396" y="28575"/>
          <a:ext cx="1850104" cy="30700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301624</xdr:colOff>
      <xdr:row>2</xdr:row>
      <xdr:rowOff>31750</xdr:rowOff>
    </xdr:from>
    <xdr:to>
      <xdr:col>7</xdr:col>
      <xdr:colOff>676273</xdr:colOff>
      <xdr:row>4</xdr:row>
      <xdr:rowOff>164040</xdr:rowOff>
    </xdr:to>
    <xdr:pic>
      <xdr:nvPicPr>
        <xdr:cNvPr id="2" name="Afbeelding 1">
          <a:extLst>
            <a:ext uri="{FF2B5EF4-FFF2-40B4-BE49-F238E27FC236}">
              <a16:creationId xmlns:a16="http://schemas.microsoft.com/office/drawing/2014/main" id="{65B1265B-81F0-4B09-92AD-E5508F7A9A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4174" y="384175"/>
          <a:ext cx="2889249" cy="46566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301624</xdr:colOff>
      <xdr:row>2</xdr:row>
      <xdr:rowOff>31750</xdr:rowOff>
    </xdr:from>
    <xdr:to>
      <xdr:col>7</xdr:col>
      <xdr:colOff>676273</xdr:colOff>
      <xdr:row>4</xdr:row>
      <xdr:rowOff>164040</xdr:rowOff>
    </xdr:to>
    <xdr:pic>
      <xdr:nvPicPr>
        <xdr:cNvPr id="2" name="Afbeelding 1">
          <a:extLst>
            <a:ext uri="{FF2B5EF4-FFF2-40B4-BE49-F238E27FC236}">
              <a16:creationId xmlns:a16="http://schemas.microsoft.com/office/drawing/2014/main" id="{EF77E17D-F58B-45D6-95D3-5B105DBC95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4174" y="384175"/>
          <a:ext cx="2889249" cy="46566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301624</xdr:colOff>
      <xdr:row>2</xdr:row>
      <xdr:rowOff>31750</xdr:rowOff>
    </xdr:from>
    <xdr:to>
      <xdr:col>7</xdr:col>
      <xdr:colOff>676273</xdr:colOff>
      <xdr:row>4</xdr:row>
      <xdr:rowOff>164040</xdr:rowOff>
    </xdr:to>
    <xdr:pic>
      <xdr:nvPicPr>
        <xdr:cNvPr id="2" name="Afbeelding 1">
          <a:extLst>
            <a:ext uri="{FF2B5EF4-FFF2-40B4-BE49-F238E27FC236}">
              <a16:creationId xmlns:a16="http://schemas.microsoft.com/office/drawing/2014/main" id="{F17BC2D0-2FEE-4BDB-9B67-06B1A567A8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4174" y="384175"/>
          <a:ext cx="2889249" cy="46566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301624</xdr:colOff>
      <xdr:row>2</xdr:row>
      <xdr:rowOff>31750</xdr:rowOff>
    </xdr:from>
    <xdr:to>
      <xdr:col>7</xdr:col>
      <xdr:colOff>676273</xdr:colOff>
      <xdr:row>4</xdr:row>
      <xdr:rowOff>164040</xdr:rowOff>
    </xdr:to>
    <xdr:pic>
      <xdr:nvPicPr>
        <xdr:cNvPr id="2" name="Afbeelding 1">
          <a:extLst>
            <a:ext uri="{FF2B5EF4-FFF2-40B4-BE49-F238E27FC236}">
              <a16:creationId xmlns:a16="http://schemas.microsoft.com/office/drawing/2014/main" id="{1A8797B2-836E-4FF6-BAB1-47CBCF3E22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4174" y="384175"/>
          <a:ext cx="2889249" cy="46566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323850</xdr:colOff>
      <xdr:row>2</xdr:row>
      <xdr:rowOff>123825</xdr:rowOff>
    </xdr:from>
    <xdr:to>
      <xdr:col>6</xdr:col>
      <xdr:colOff>1469104</xdr:colOff>
      <xdr:row>4</xdr:row>
      <xdr:rowOff>106979</xdr:rowOff>
    </xdr:to>
    <xdr:pic>
      <xdr:nvPicPr>
        <xdr:cNvPr id="2" name="Afbeelding 1">
          <a:extLst>
            <a:ext uri="{FF2B5EF4-FFF2-40B4-BE49-F238E27FC236}">
              <a16:creationId xmlns:a16="http://schemas.microsoft.com/office/drawing/2014/main" id="{26743CED-110C-414A-B588-D6C669B093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05425" y="476250"/>
          <a:ext cx="1902492" cy="31652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301624</xdr:colOff>
      <xdr:row>2</xdr:row>
      <xdr:rowOff>31750</xdr:rowOff>
    </xdr:from>
    <xdr:to>
      <xdr:col>7</xdr:col>
      <xdr:colOff>676273</xdr:colOff>
      <xdr:row>4</xdr:row>
      <xdr:rowOff>164040</xdr:rowOff>
    </xdr:to>
    <xdr:pic>
      <xdr:nvPicPr>
        <xdr:cNvPr id="2" name="Afbeelding 1">
          <a:extLst>
            <a:ext uri="{FF2B5EF4-FFF2-40B4-BE49-F238E27FC236}">
              <a16:creationId xmlns:a16="http://schemas.microsoft.com/office/drawing/2014/main" id="{734571A1-7420-46EF-8DE7-8FDA6D1B07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4174" y="384175"/>
          <a:ext cx="2889249" cy="46566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4</xdr:col>
      <xdr:colOff>301624</xdr:colOff>
      <xdr:row>2</xdr:row>
      <xdr:rowOff>31750</xdr:rowOff>
    </xdr:from>
    <xdr:to>
      <xdr:col>7</xdr:col>
      <xdr:colOff>676273</xdr:colOff>
      <xdr:row>4</xdr:row>
      <xdr:rowOff>164040</xdr:rowOff>
    </xdr:to>
    <xdr:pic>
      <xdr:nvPicPr>
        <xdr:cNvPr id="2" name="Afbeelding 1">
          <a:extLst>
            <a:ext uri="{FF2B5EF4-FFF2-40B4-BE49-F238E27FC236}">
              <a16:creationId xmlns:a16="http://schemas.microsoft.com/office/drawing/2014/main" id="{B659BB61-A446-47CC-BADC-9D42E4BF74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4174" y="384175"/>
          <a:ext cx="2889249" cy="46566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4</xdr:col>
      <xdr:colOff>301624</xdr:colOff>
      <xdr:row>2</xdr:row>
      <xdr:rowOff>31750</xdr:rowOff>
    </xdr:from>
    <xdr:to>
      <xdr:col>7</xdr:col>
      <xdr:colOff>676273</xdr:colOff>
      <xdr:row>4</xdr:row>
      <xdr:rowOff>164040</xdr:rowOff>
    </xdr:to>
    <xdr:pic>
      <xdr:nvPicPr>
        <xdr:cNvPr id="2" name="Afbeelding 1">
          <a:extLst>
            <a:ext uri="{FF2B5EF4-FFF2-40B4-BE49-F238E27FC236}">
              <a16:creationId xmlns:a16="http://schemas.microsoft.com/office/drawing/2014/main" id="{612F4AD5-0AEF-4727-847C-B8C01DE24F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4174" y="384175"/>
          <a:ext cx="2889249" cy="46566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4</xdr:col>
      <xdr:colOff>301624</xdr:colOff>
      <xdr:row>2</xdr:row>
      <xdr:rowOff>31750</xdr:rowOff>
    </xdr:from>
    <xdr:to>
      <xdr:col>7</xdr:col>
      <xdr:colOff>676273</xdr:colOff>
      <xdr:row>4</xdr:row>
      <xdr:rowOff>164040</xdr:rowOff>
    </xdr:to>
    <xdr:pic>
      <xdr:nvPicPr>
        <xdr:cNvPr id="2" name="Afbeelding 1">
          <a:extLst>
            <a:ext uri="{FF2B5EF4-FFF2-40B4-BE49-F238E27FC236}">
              <a16:creationId xmlns:a16="http://schemas.microsoft.com/office/drawing/2014/main" id="{0754C72D-76A6-4048-8E40-A09CF1C99D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4174" y="384175"/>
          <a:ext cx="2889249" cy="46566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4</xdr:col>
      <xdr:colOff>301624</xdr:colOff>
      <xdr:row>2</xdr:row>
      <xdr:rowOff>31750</xdr:rowOff>
    </xdr:from>
    <xdr:to>
      <xdr:col>7</xdr:col>
      <xdr:colOff>676273</xdr:colOff>
      <xdr:row>4</xdr:row>
      <xdr:rowOff>164040</xdr:rowOff>
    </xdr:to>
    <xdr:pic>
      <xdr:nvPicPr>
        <xdr:cNvPr id="2" name="Afbeelding 1">
          <a:extLst>
            <a:ext uri="{FF2B5EF4-FFF2-40B4-BE49-F238E27FC236}">
              <a16:creationId xmlns:a16="http://schemas.microsoft.com/office/drawing/2014/main" id="{F5DB9865-C3BA-4E84-AC15-57B236BE70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4174" y="384175"/>
          <a:ext cx="2889249" cy="4656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2209800</xdr:colOff>
      <xdr:row>0</xdr:row>
      <xdr:rowOff>100012</xdr:rowOff>
    </xdr:from>
    <xdr:to>
      <xdr:col>6</xdr:col>
      <xdr:colOff>4117054</xdr:colOff>
      <xdr:row>1</xdr:row>
      <xdr:rowOff>154603</xdr:rowOff>
    </xdr:to>
    <xdr:pic>
      <xdr:nvPicPr>
        <xdr:cNvPr id="3" name="Afbeelding 2">
          <a:extLst>
            <a:ext uri="{FF2B5EF4-FFF2-40B4-BE49-F238E27FC236}">
              <a16:creationId xmlns:a16="http://schemas.microsoft.com/office/drawing/2014/main" id="{797BC0FC-CA9F-49C8-8E2A-34A58FD04C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00963" y="100012"/>
          <a:ext cx="1907254" cy="287954"/>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5</xdr:col>
      <xdr:colOff>323850</xdr:colOff>
      <xdr:row>2</xdr:row>
      <xdr:rowOff>123825</xdr:rowOff>
    </xdr:from>
    <xdr:to>
      <xdr:col>6</xdr:col>
      <xdr:colOff>1469104</xdr:colOff>
      <xdr:row>4</xdr:row>
      <xdr:rowOff>106979</xdr:rowOff>
    </xdr:to>
    <xdr:pic>
      <xdr:nvPicPr>
        <xdr:cNvPr id="2" name="Afbeelding 1">
          <a:extLst>
            <a:ext uri="{FF2B5EF4-FFF2-40B4-BE49-F238E27FC236}">
              <a16:creationId xmlns:a16="http://schemas.microsoft.com/office/drawing/2014/main" id="{93612EF1-8C7A-467A-A60A-7601A019E17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05425" y="476250"/>
          <a:ext cx="1902492" cy="316529"/>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4</xdr:col>
      <xdr:colOff>301624</xdr:colOff>
      <xdr:row>2</xdr:row>
      <xdr:rowOff>31750</xdr:rowOff>
    </xdr:from>
    <xdr:to>
      <xdr:col>7</xdr:col>
      <xdr:colOff>676273</xdr:colOff>
      <xdr:row>4</xdr:row>
      <xdr:rowOff>164040</xdr:rowOff>
    </xdr:to>
    <xdr:pic>
      <xdr:nvPicPr>
        <xdr:cNvPr id="2" name="Afbeelding 1">
          <a:extLst>
            <a:ext uri="{FF2B5EF4-FFF2-40B4-BE49-F238E27FC236}">
              <a16:creationId xmlns:a16="http://schemas.microsoft.com/office/drawing/2014/main" id="{6230F0B4-1544-48A0-BB44-52E5D907A5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4174" y="384175"/>
          <a:ext cx="2889249" cy="46566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4</xdr:col>
      <xdr:colOff>301624</xdr:colOff>
      <xdr:row>2</xdr:row>
      <xdr:rowOff>31750</xdr:rowOff>
    </xdr:from>
    <xdr:to>
      <xdr:col>7</xdr:col>
      <xdr:colOff>676273</xdr:colOff>
      <xdr:row>4</xdr:row>
      <xdr:rowOff>164040</xdr:rowOff>
    </xdr:to>
    <xdr:pic>
      <xdr:nvPicPr>
        <xdr:cNvPr id="2" name="Afbeelding 1">
          <a:extLst>
            <a:ext uri="{FF2B5EF4-FFF2-40B4-BE49-F238E27FC236}">
              <a16:creationId xmlns:a16="http://schemas.microsoft.com/office/drawing/2014/main" id="{7CAED0DC-CAB2-40E8-9390-C1EA687FB91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4174" y="384175"/>
          <a:ext cx="2889249" cy="46566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4</xdr:col>
      <xdr:colOff>301624</xdr:colOff>
      <xdr:row>2</xdr:row>
      <xdr:rowOff>31750</xdr:rowOff>
    </xdr:from>
    <xdr:to>
      <xdr:col>7</xdr:col>
      <xdr:colOff>676273</xdr:colOff>
      <xdr:row>4</xdr:row>
      <xdr:rowOff>164040</xdr:rowOff>
    </xdr:to>
    <xdr:pic>
      <xdr:nvPicPr>
        <xdr:cNvPr id="2" name="Afbeelding 1">
          <a:extLst>
            <a:ext uri="{FF2B5EF4-FFF2-40B4-BE49-F238E27FC236}">
              <a16:creationId xmlns:a16="http://schemas.microsoft.com/office/drawing/2014/main" id="{30AFD512-69EA-44BF-9AE9-E30E411DFC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4174" y="384175"/>
          <a:ext cx="2889249" cy="46566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4</xdr:col>
      <xdr:colOff>301624</xdr:colOff>
      <xdr:row>2</xdr:row>
      <xdr:rowOff>31750</xdr:rowOff>
    </xdr:from>
    <xdr:to>
      <xdr:col>7</xdr:col>
      <xdr:colOff>676273</xdr:colOff>
      <xdr:row>4</xdr:row>
      <xdr:rowOff>164040</xdr:rowOff>
    </xdr:to>
    <xdr:pic>
      <xdr:nvPicPr>
        <xdr:cNvPr id="2" name="Afbeelding 1">
          <a:extLst>
            <a:ext uri="{FF2B5EF4-FFF2-40B4-BE49-F238E27FC236}">
              <a16:creationId xmlns:a16="http://schemas.microsoft.com/office/drawing/2014/main" id="{9473B471-2DA8-49D4-B498-6AB0121A8A1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4174" y="384175"/>
          <a:ext cx="2889249" cy="465665"/>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4</xdr:col>
      <xdr:colOff>301624</xdr:colOff>
      <xdr:row>2</xdr:row>
      <xdr:rowOff>31750</xdr:rowOff>
    </xdr:from>
    <xdr:to>
      <xdr:col>7</xdr:col>
      <xdr:colOff>676273</xdr:colOff>
      <xdr:row>4</xdr:row>
      <xdr:rowOff>164040</xdr:rowOff>
    </xdr:to>
    <xdr:pic>
      <xdr:nvPicPr>
        <xdr:cNvPr id="2" name="Afbeelding 1">
          <a:extLst>
            <a:ext uri="{FF2B5EF4-FFF2-40B4-BE49-F238E27FC236}">
              <a16:creationId xmlns:a16="http://schemas.microsoft.com/office/drawing/2014/main" id="{4B202F7B-84E1-4334-AF28-2B771AED39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4174" y="384175"/>
          <a:ext cx="2889249" cy="465665"/>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5</xdr:col>
      <xdr:colOff>323850</xdr:colOff>
      <xdr:row>2</xdr:row>
      <xdr:rowOff>123825</xdr:rowOff>
    </xdr:from>
    <xdr:to>
      <xdr:col>6</xdr:col>
      <xdr:colOff>1469104</xdr:colOff>
      <xdr:row>4</xdr:row>
      <xdr:rowOff>106979</xdr:rowOff>
    </xdr:to>
    <xdr:pic>
      <xdr:nvPicPr>
        <xdr:cNvPr id="2" name="Afbeelding 1">
          <a:extLst>
            <a:ext uri="{FF2B5EF4-FFF2-40B4-BE49-F238E27FC236}">
              <a16:creationId xmlns:a16="http://schemas.microsoft.com/office/drawing/2014/main" id="{DD5A0837-9476-476F-8D15-3797FC0B92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05425" y="476250"/>
          <a:ext cx="1902492" cy="316529"/>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4</xdr:col>
      <xdr:colOff>301624</xdr:colOff>
      <xdr:row>2</xdr:row>
      <xdr:rowOff>31750</xdr:rowOff>
    </xdr:from>
    <xdr:to>
      <xdr:col>7</xdr:col>
      <xdr:colOff>676273</xdr:colOff>
      <xdr:row>4</xdr:row>
      <xdr:rowOff>164040</xdr:rowOff>
    </xdr:to>
    <xdr:pic>
      <xdr:nvPicPr>
        <xdr:cNvPr id="2" name="Afbeelding 1">
          <a:extLst>
            <a:ext uri="{FF2B5EF4-FFF2-40B4-BE49-F238E27FC236}">
              <a16:creationId xmlns:a16="http://schemas.microsoft.com/office/drawing/2014/main" id="{E43AC947-D8DF-416D-86DA-7E7E9E65B2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4174" y="384175"/>
          <a:ext cx="2889249" cy="465665"/>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4</xdr:col>
      <xdr:colOff>301624</xdr:colOff>
      <xdr:row>2</xdr:row>
      <xdr:rowOff>31750</xdr:rowOff>
    </xdr:from>
    <xdr:to>
      <xdr:col>7</xdr:col>
      <xdr:colOff>676273</xdr:colOff>
      <xdr:row>4</xdr:row>
      <xdr:rowOff>164040</xdr:rowOff>
    </xdr:to>
    <xdr:pic>
      <xdr:nvPicPr>
        <xdr:cNvPr id="2" name="Afbeelding 1">
          <a:extLst>
            <a:ext uri="{FF2B5EF4-FFF2-40B4-BE49-F238E27FC236}">
              <a16:creationId xmlns:a16="http://schemas.microsoft.com/office/drawing/2014/main" id="{F113BBF7-60E5-48DD-B2F8-B79ED6327F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4174" y="384175"/>
          <a:ext cx="2889249" cy="465665"/>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4</xdr:col>
      <xdr:colOff>301624</xdr:colOff>
      <xdr:row>2</xdr:row>
      <xdr:rowOff>31750</xdr:rowOff>
    </xdr:from>
    <xdr:to>
      <xdr:col>7</xdr:col>
      <xdr:colOff>676273</xdr:colOff>
      <xdr:row>4</xdr:row>
      <xdr:rowOff>164040</xdr:rowOff>
    </xdr:to>
    <xdr:pic>
      <xdr:nvPicPr>
        <xdr:cNvPr id="2" name="Afbeelding 1">
          <a:extLst>
            <a:ext uri="{FF2B5EF4-FFF2-40B4-BE49-F238E27FC236}">
              <a16:creationId xmlns:a16="http://schemas.microsoft.com/office/drawing/2014/main" id="{797B88FD-BCF8-436C-8707-D7E9B9268CC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4174" y="384175"/>
          <a:ext cx="2889249" cy="4656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301624</xdr:colOff>
      <xdr:row>2</xdr:row>
      <xdr:rowOff>31750</xdr:rowOff>
    </xdr:from>
    <xdr:to>
      <xdr:col>7</xdr:col>
      <xdr:colOff>676273</xdr:colOff>
      <xdr:row>4</xdr:row>
      <xdr:rowOff>164040</xdr:rowOff>
    </xdr:to>
    <xdr:pic>
      <xdr:nvPicPr>
        <xdr:cNvPr id="3" name="Afbeelding 2">
          <a:extLst>
            <a:ext uri="{FF2B5EF4-FFF2-40B4-BE49-F238E27FC236}">
              <a16:creationId xmlns:a16="http://schemas.microsoft.com/office/drawing/2014/main" id="{31BA78A1-9B33-45FD-A462-DA8316E5B2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6291" y="386292"/>
          <a:ext cx="2882899" cy="470957"/>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4</xdr:col>
      <xdr:colOff>301624</xdr:colOff>
      <xdr:row>2</xdr:row>
      <xdr:rowOff>31750</xdr:rowOff>
    </xdr:from>
    <xdr:to>
      <xdr:col>7</xdr:col>
      <xdr:colOff>676273</xdr:colOff>
      <xdr:row>4</xdr:row>
      <xdr:rowOff>164040</xdr:rowOff>
    </xdr:to>
    <xdr:pic>
      <xdr:nvPicPr>
        <xdr:cNvPr id="2" name="Afbeelding 1">
          <a:extLst>
            <a:ext uri="{FF2B5EF4-FFF2-40B4-BE49-F238E27FC236}">
              <a16:creationId xmlns:a16="http://schemas.microsoft.com/office/drawing/2014/main" id="{793F2E6E-0555-4051-8D2A-BA0308B163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4174" y="384175"/>
          <a:ext cx="2889249" cy="465665"/>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5</xdr:col>
      <xdr:colOff>323850</xdr:colOff>
      <xdr:row>2</xdr:row>
      <xdr:rowOff>123825</xdr:rowOff>
    </xdr:from>
    <xdr:to>
      <xdr:col>6</xdr:col>
      <xdr:colOff>1469104</xdr:colOff>
      <xdr:row>4</xdr:row>
      <xdr:rowOff>106979</xdr:rowOff>
    </xdr:to>
    <xdr:pic>
      <xdr:nvPicPr>
        <xdr:cNvPr id="2" name="Afbeelding 1">
          <a:extLst>
            <a:ext uri="{FF2B5EF4-FFF2-40B4-BE49-F238E27FC236}">
              <a16:creationId xmlns:a16="http://schemas.microsoft.com/office/drawing/2014/main" id="{7817614B-4B6C-44E4-B34D-763D2927ED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05425" y="476250"/>
          <a:ext cx="1902492" cy="3165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301624</xdr:colOff>
      <xdr:row>2</xdr:row>
      <xdr:rowOff>31750</xdr:rowOff>
    </xdr:from>
    <xdr:to>
      <xdr:col>7</xdr:col>
      <xdr:colOff>676273</xdr:colOff>
      <xdr:row>4</xdr:row>
      <xdr:rowOff>164040</xdr:rowOff>
    </xdr:to>
    <xdr:pic>
      <xdr:nvPicPr>
        <xdr:cNvPr id="2" name="Afbeelding 1">
          <a:extLst>
            <a:ext uri="{FF2B5EF4-FFF2-40B4-BE49-F238E27FC236}">
              <a16:creationId xmlns:a16="http://schemas.microsoft.com/office/drawing/2014/main" id="{42B3D57D-2C48-43FD-BB86-75423194494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4174" y="384175"/>
          <a:ext cx="2889249" cy="46566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301624</xdr:colOff>
      <xdr:row>2</xdr:row>
      <xdr:rowOff>31750</xdr:rowOff>
    </xdr:from>
    <xdr:to>
      <xdr:col>7</xdr:col>
      <xdr:colOff>676273</xdr:colOff>
      <xdr:row>4</xdr:row>
      <xdr:rowOff>164040</xdr:rowOff>
    </xdr:to>
    <xdr:pic>
      <xdr:nvPicPr>
        <xdr:cNvPr id="2" name="Afbeelding 1">
          <a:extLst>
            <a:ext uri="{FF2B5EF4-FFF2-40B4-BE49-F238E27FC236}">
              <a16:creationId xmlns:a16="http://schemas.microsoft.com/office/drawing/2014/main" id="{875131AC-F231-414E-9AFB-7D531D4704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4174" y="384175"/>
          <a:ext cx="2889249" cy="46566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301624</xdr:colOff>
      <xdr:row>2</xdr:row>
      <xdr:rowOff>31750</xdr:rowOff>
    </xdr:from>
    <xdr:to>
      <xdr:col>7</xdr:col>
      <xdr:colOff>676273</xdr:colOff>
      <xdr:row>4</xdr:row>
      <xdr:rowOff>164040</xdr:rowOff>
    </xdr:to>
    <xdr:pic>
      <xdr:nvPicPr>
        <xdr:cNvPr id="2" name="Afbeelding 1">
          <a:extLst>
            <a:ext uri="{FF2B5EF4-FFF2-40B4-BE49-F238E27FC236}">
              <a16:creationId xmlns:a16="http://schemas.microsoft.com/office/drawing/2014/main" id="{53201B53-3C1C-47F3-A0E7-677483C8969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4174" y="384175"/>
          <a:ext cx="2889249" cy="46566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301624</xdr:colOff>
      <xdr:row>2</xdr:row>
      <xdr:rowOff>31750</xdr:rowOff>
    </xdr:from>
    <xdr:to>
      <xdr:col>7</xdr:col>
      <xdr:colOff>676273</xdr:colOff>
      <xdr:row>4</xdr:row>
      <xdr:rowOff>164040</xdr:rowOff>
    </xdr:to>
    <xdr:pic>
      <xdr:nvPicPr>
        <xdr:cNvPr id="2" name="Afbeelding 1">
          <a:extLst>
            <a:ext uri="{FF2B5EF4-FFF2-40B4-BE49-F238E27FC236}">
              <a16:creationId xmlns:a16="http://schemas.microsoft.com/office/drawing/2014/main" id="{CB4F8068-4B34-4BBA-8324-F9B541F0E9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4174" y="384175"/>
          <a:ext cx="2889249" cy="46566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323850</xdr:colOff>
      <xdr:row>2</xdr:row>
      <xdr:rowOff>123825</xdr:rowOff>
    </xdr:from>
    <xdr:to>
      <xdr:col>6</xdr:col>
      <xdr:colOff>1469104</xdr:colOff>
      <xdr:row>4</xdr:row>
      <xdr:rowOff>106979</xdr:rowOff>
    </xdr:to>
    <xdr:pic>
      <xdr:nvPicPr>
        <xdr:cNvPr id="3" name="Afbeelding 2">
          <a:extLst>
            <a:ext uri="{FF2B5EF4-FFF2-40B4-BE49-F238E27FC236}">
              <a16:creationId xmlns:a16="http://schemas.microsoft.com/office/drawing/2014/main" id="{F96849A4-4093-4264-8EB9-30A54FC2D8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72050" y="485775"/>
          <a:ext cx="1850104" cy="30700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301624</xdr:colOff>
      <xdr:row>2</xdr:row>
      <xdr:rowOff>31750</xdr:rowOff>
    </xdr:from>
    <xdr:to>
      <xdr:col>7</xdr:col>
      <xdr:colOff>676273</xdr:colOff>
      <xdr:row>4</xdr:row>
      <xdr:rowOff>164040</xdr:rowOff>
    </xdr:to>
    <xdr:pic>
      <xdr:nvPicPr>
        <xdr:cNvPr id="2" name="Afbeelding 1">
          <a:extLst>
            <a:ext uri="{FF2B5EF4-FFF2-40B4-BE49-F238E27FC236}">
              <a16:creationId xmlns:a16="http://schemas.microsoft.com/office/drawing/2014/main" id="{D7A3FF21-E459-404C-80CA-623436C8FA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4174" y="384175"/>
          <a:ext cx="2889249" cy="465665"/>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01"/>
  <dimension ref="A1:G196"/>
  <sheetViews>
    <sheetView topLeftCell="B1" workbookViewId="0">
      <selection activeCell="E33" sqref="E33"/>
    </sheetView>
  </sheetViews>
  <sheetFormatPr defaultRowHeight="12.75" x14ac:dyDescent="0.35"/>
  <cols>
    <col min="1" max="1" width="43.53125" customWidth="1"/>
    <col min="2" max="2" width="49" customWidth="1"/>
    <col min="3" max="3" width="26.265625" customWidth="1"/>
    <col min="4" max="4" width="60" bestFit="1" customWidth="1"/>
    <col min="5" max="5" width="9.06640625" customWidth="1"/>
    <col min="6" max="6" width="9.06640625" style="172" customWidth="1"/>
    <col min="7" max="7" width="9.06640625" style="173" customWidth="1"/>
  </cols>
  <sheetData>
    <row r="1" spans="1:6" ht="13.15" x14ac:dyDescent="0.4">
      <c r="A1" s="171" t="s">
        <v>132</v>
      </c>
    </row>
    <row r="2" spans="1:6" ht="14.25" x14ac:dyDescent="0.45">
      <c r="A2" s="1" t="s">
        <v>166</v>
      </c>
      <c r="B2" s="1"/>
      <c r="C2" s="171" t="s">
        <v>94</v>
      </c>
      <c r="D2" s="174" t="s">
        <v>169</v>
      </c>
      <c r="E2" s="174"/>
      <c r="F2" s="175"/>
    </row>
    <row r="3" spans="1:6" ht="13.5" x14ac:dyDescent="0.35">
      <c r="A3" s="1" t="s">
        <v>167</v>
      </c>
      <c r="B3" s="1"/>
      <c r="C3" s="13" t="s">
        <v>95</v>
      </c>
      <c r="D3" t="s">
        <v>175</v>
      </c>
    </row>
    <row r="4" spans="1:6" ht="13.5" x14ac:dyDescent="0.35">
      <c r="A4" s="1"/>
      <c r="B4" s="1"/>
      <c r="D4" t="s">
        <v>174</v>
      </c>
    </row>
    <row r="5" spans="1:6" ht="13.5" x14ac:dyDescent="0.35">
      <c r="A5" s="1"/>
      <c r="B5" s="1"/>
      <c r="D5" t="s">
        <v>173</v>
      </c>
    </row>
    <row r="6" spans="1:6" ht="13.5" x14ac:dyDescent="0.35">
      <c r="A6" s="1"/>
      <c r="B6" s="1"/>
      <c r="D6" t="s">
        <v>172</v>
      </c>
    </row>
    <row r="7" spans="1:6" ht="13.5" x14ac:dyDescent="0.35">
      <c r="A7" s="1"/>
      <c r="B7" s="1"/>
      <c r="D7" t="s">
        <v>171</v>
      </c>
    </row>
    <row r="8" spans="1:6" ht="13.5" x14ac:dyDescent="0.35">
      <c r="B8" s="1"/>
      <c r="D8" t="s">
        <v>176</v>
      </c>
    </row>
    <row r="9" spans="1:6" ht="13.5" x14ac:dyDescent="0.35">
      <c r="A9" s="1"/>
      <c r="B9" s="1"/>
      <c r="D9" t="s">
        <v>177</v>
      </c>
    </row>
    <row r="10" spans="1:6" ht="13.5" x14ac:dyDescent="0.35">
      <c r="A10" s="68"/>
      <c r="B10" s="68"/>
      <c r="D10" t="s">
        <v>178</v>
      </c>
    </row>
    <row r="11" spans="1:6" ht="13.5" x14ac:dyDescent="0.35">
      <c r="A11" s="1"/>
      <c r="B11" s="1"/>
      <c r="D11" t="s">
        <v>179</v>
      </c>
    </row>
    <row r="12" spans="1:6" ht="13.5" x14ac:dyDescent="0.35">
      <c r="A12" s="1"/>
      <c r="B12" s="1"/>
      <c r="D12" t="s">
        <v>180</v>
      </c>
    </row>
    <row r="13" spans="1:6" ht="13.5" x14ac:dyDescent="0.35">
      <c r="A13" s="68"/>
      <c r="B13" s="68"/>
      <c r="D13" t="s">
        <v>181</v>
      </c>
    </row>
    <row r="14" spans="1:6" ht="13.9" x14ac:dyDescent="0.4">
      <c r="A14" s="1"/>
      <c r="D14" s="171" t="s">
        <v>223</v>
      </c>
    </row>
    <row r="15" spans="1:6" x14ac:dyDescent="0.35">
      <c r="A15" s="107"/>
      <c r="D15" s="13" t="s">
        <v>229</v>
      </c>
    </row>
    <row r="16" spans="1:6" ht="13.5" x14ac:dyDescent="0.35">
      <c r="A16" s="1"/>
      <c r="D16" s="13" t="s">
        <v>228</v>
      </c>
    </row>
    <row r="17" spans="1:4" ht="13.9" x14ac:dyDescent="0.4">
      <c r="A17" s="177"/>
      <c r="D17" s="13" t="s">
        <v>230</v>
      </c>
    </row>
    <row r="18" spans="1:4" ht="13.5" x14ac:dyDescent="0.35">
      <c r="A18" s="1"/>
      <c r="D18" s="13" t="s">
        <v>231</v>
      </c>
    </row>
    <row r="19" spans="1:4" ht="13.5" x14ac:dyDescent="0.35">
      <c r="A19" s="1"/>
      <c r="D19" s="13" t="s">
        <v>232</v>
      </c>
    </row>
    <row r="20" spans="1:4" ht="13.5" x14ac:dyDescent="0.35">
      <c r="A20" s="1"/>
      <c r="D20" s="13" t="s">
        <v>233</v>
      </c>
    </row>
    <row r="21" spans="1:4" ht="13.5" x14ac:dyDescent="0.35">
      <c r="A21" s="1"/>
      <c r="D21" s="13" t="s">
        <v>234</v>
      </c>
    </row>
    <row r="22" spans="1:4" ht="13.5" x14ac:dyDescent="0.35">
      <c r="A22" s="1"/>
      <c r="D22" s="13" t="s">
        <v>235</v>
      </c>
    </row>
    <row r="23" spans="1:4" x14ac:dyDescent="0.35">
      <c r="D23" s="13" t="s">
        <v>236</v>
      </c>
    </row>
    <row r="24" spans="1:4" ht="13.9" x14ac:dyDescent="0.4">
      <c r="A24" s="178" t="s">
        <v>93</v>
      </c>
      <c r="D24" s="13" t="s">
        <v>237</v>
      </c>
    </row>
    <row r="25" spans="1:4" x14ac:dyDescent="0.35">
      <c r="A25" s="110" t="str">
        <f>IF(LEFT('Algemene Informatie'!$B$16,2)="AM","AMO",IF(LEFT('Algemene Informatie'!$B$16,2)="GD","GD","KO"))</f>
        <v>AMO</v>
      </c>
      <c r="D25" s="13" t="s">
        <v>238</v>
      </c>
    </row>
    <row r="26" spans="1:4" x14ac:dyDescent="0.35">
      <c r="A26">
        <f>IF(LEFT(A25,2)="AM",1,IF(LEFT(A25,2)="GD",2,0))</f>
        <v>1</v>
      </c>
      <c r="D26" s="13" t="s">
        <v>239</v>
      </c>
    </row>
    <row r="27" spans="1:4" x14ac:dyDescent="0.35">
      <c r="A27" s="111"/>
      <c r="D27" s="13" t="s">
        <v>240</v>
      </c>
    </row>
    <row r="28" spans="1:4" x14ac:dyDescent="0.35">
      <c r="A28" s="111"/>
      <c r="D28" s="13" t="s">
        <v>241</v>
      </c>
    </row>
    <row r="29" spans="1:4" x14ac:dyDescent="0.35">
      <c r="D29" s="13" t="s">
        <v>242</v>
      </c>
    </row>
    <row r="30" spans="1:4" ht="13.15" x14ac:dyDescent="0.4">
      <c r="A30" s="171"/>
      <c r="D30" s="13" t="s">
        <v>244</v>
      </c>
    </row>
    <row r="31" spans="1:4" ht="13.15" x14ac:dyDescent="0.4">
      <c r="A31" s="171" t="s">
        <v>133</v>
      </c>
      <c r="D31" s="13" t="s">
        <v>243</v>
      </c>
    </row>
    <row r="32" spans="1:4" x14ac:dyDescent="0.35">
      <c r="A32" s="13" t="s">
        <v>73</v>
      </c>
      <c r="D32" s="179" t="s">
        <v>269</v>
      </c>
    </row>
    <row r="33" spans="1:1" x14ac:dyDescent="0.35">
      <c r="A33" s="13" t="s">
        <v>66</v>
      </c>
    </row>
    <row r="34" spans="1:1" x14ac:dyDescent="0.35">
      <c r="A34" s="13" t="s">
        <v>89</v>
      </c>
    </row>
    <row r="37" spans="1:1" ht="13.15" x14ac:dyDescent="0.4">
      <c r="A37" s="8" t="s">
        <v>96</v>
      </c>
    </row>
    <row r="38" spans="1:1" x14ac:dyDescent="0.35">
      <c r="A38" s="179" t="s">
        <v>170</v>
      </c>
    </row>
    <row r="40" spans="1:1" ht="13.15" x14ac:dyDescent="0.4">
      <c r="A40" s="8" t="s">
        <v>98</v>
      </c>
    </row>
    <row r="41" spans="1:1" x14ac:dyDescent="0.35">
      <c r="A41" t="s">
        <v>92</v>
      </c>
    </row>
    <row r="44" spans="1:1" ht="13.15" x14ac:dyDescent="0.4">
      <c r="A44" s="171" t="s">
        <v>103</v>
      </c>
    </row>
    <row r="45" spans="1:1" x14ac:dyDescent="0.35">
      <c r="A45" t="s">
        <v>104</v>
      </c>
    </row>
    <row r="46" spans="1:1" x14ac:dyDescent="0.35">
      <c r="A46" t="s">
        <v>105</v>
      </c>
    </row>
    <row r="47" spans="1:1" x14ac:dyDescent="0.35">
      <c r="A47" t="s">
        <v>106</v>
      </c>
    </row>
    <row r="48" spans="1:1" x14ac:dyDescent="0.35">
      <c r="A48" t="s">
        <v>107</v>
      </c>
    </row>
    <row r="49" spans="1:1" x14ac:dyDescent="0.35">
      <c r="A49" t="s">
        <v>108</v>
      </c>
    </row>
    <row r="50" spans="1:1" x14ac:dyDescent="0.35">
      <c r="A50" t="s">
        <v>109</v>
      </c>
    </row>
    <row r="51" spans="1:1" x14ac:dyDescent="0.35">
      <c r="A51" t="s">
        <v>110</v>
      </c>
    </row>
    <row r="52" spans="1:1" x14ac:dyDescent="0.35">
      <c r="A52" t="s">
        <v>111</v>
      </c>
    </row>
    <row r="53" spans="1:1" x14ac:dyDescent="0.35">
      <c r="A53" t="s">
        <v>112</v>
      </c>
    </row>
    <row r="54" spans="1:1" x14ac:dyDescent="0.35">
      <c r="A54" t="s">
        <v>113</v>
      </c>
    </row>
    <row r="55" spans="1:1" x14ac:dyDescent="0.35">
      <c r="A55" t="s">
        <v>114</v>
      </c>
    </row>
    <row r="56" spans="1:1" x14ac:dyDescent="0.35">
      <c r="A56" t="s">
        <v>115</v>
      </c>
    </row>
    <row r="57" spans="1:1" x14ac:dyDescent="0.35">
      <c r="A57" t="s">
        <v>116</v>
      </c>
    </row>
    <row r="58" spans="1:1" x14ac:dyDescent="0.35">
      <c r="A58" t="s">
        <v>117</v>
      </c>
    </row>
    <row r="59" spans="1:1" x14ac:dyDescent="0.35">
      <c r="A59" t="s">
        <v>118</v>
      </c>
    </row>
    <row r="60" spans="1:1" x14ac:dyDescent="0.35">
      <c r="A60" t="s">
        <v>119</v>
      </c>
    </row>
    <row r="61" spans="1:1" x14ac:dyDescent="0.35">
      <c r="A61" t="s">
        <v>120</v>
      </c>
    </row>
    <row r="62" spans="1:1" x14ac:dyDescent="0.35">
      <c r="A62" t="s">
        <v>121</v>
      </c>
    </row>
    <row r="63" spans="1:1" x14ac:dyDescent="0.35">
      <c r="A63" t="s">
        <v>122</v>
      </c>
    </row>
    <row r="64" spans="1:1" x14ac:dyDescent="0.35">
      <c r="A64" t="s">
        <v>123</v>
      </c>
    </row>
    <row r="65" spans="1:7" x14ac:dyDescent="0.35">
      <c r="A65" t="s">
        <v>124</v>
      </c>
    </row>
    <row r="66" spans="1:7" x14ac:dyDescent="0.35">
      <c r="A66" t="s">
        <v>125</v>
      </c>
    </row>
    <row r="67" spans="1:7" x14ac:dyDescent="0.35">
      <c r="A67" t="s">
        <v>126</v>
      </c>
    </row>
    <row r="68" spans="1:7" x14ac:dyDescent="0.35">
      <c r="A68" t="s">
        <v>127</v>
      </c>
    </row>
    <row r="69" spans="1:7" x14ac:dyDescent="0.35">
      <c r="A69" t="s">
        <v>128</v>
      </c>
    </row>
    <row r="72" spans="1:7" ht="13.15" x14ac:dyDescent="0.4">
      <c r="A72" s="171" t="s">
        <v>134</v>
      </c>
    </row>
    <row r="73" spans="1:7" x14ac:dyDescent="0.35">
      <c r="A73" s="13" t="s">
        <v>160</v>
      </c>
    </row>
    <row r="74" spans="1:7" ht="12.75" customHeight="1" x14ac:dyDescent="0.4">
      <c r="A74" s="13" t="s">
        <v>154</v>
      </c>
      <c r="D74" s="180"/>
      <c r="E74" s="180"/>
    </row>
    <row r="75" spans="1:7" ht="12.75" customHeight="1" x14ac:dyDescent="0.35">
      <c r="A75" s="13" t="s">
        <v>153</v>
      </c>
      <c r="E75" s="176"/>
    </row>
    <row r="76" spans="1:7" ht="12.75" customHeight="1" x14ac:dyDescent="0.35">
      <c r="A76" s="13"/>
      <c r="E76" s="176"/>
    </row>
    <row r="77" spans="1:7" ht="12.75" customHeight="1" x14ac:dyDescent="0.35">
      <c r="A77" s="13"/>
      <c r="E77" s="176"/>
    </row>
    <row r="78" spans="1:7" ht="12.75" customHeight="1" x14ac:dyDescent="0.35">
      <c r="A78" s="13"/>
      <c r="G78" s="181"/>
    </row>
    <row r="79" spans="1:7" ht="12.75" customHeight="1" x14ac:dyDescent="0.4">
      <c r="A79" s="13"/>
      <c r="D79" s="180"/>
      <c r="E79" s="180"/>
      <c r="F79" s="182"/>
      <c r="G79" s="181"/>
    </row>
    <row r="80" spans="1:7" ht="12.75" customHeight="1" x14ac:dyDescent="0.35">
      <c r="A80" s="13"/>
      <c r="F80" s="183"/>
      <c r="G80" s="181"/>
    </row>
    <row r="81" spans="1:7" ht="12.75" customHeight="1" x14ac:dyDescent="0.35">
      <c r="A81" s="13"/>
      <c r="F81" s="183"/>
    </row>
    <row r="82" spans="1:7" ht="12.75" customHeight="1" x14ac:dyDescent="0.35">
      <c r="A82" s="13"/>
      <c r="F82" s="183"/>
    </row>
    <row r="83" spans="1:7" ht="12.75" customHeight="1" x14ac:dyDescent="0.35">
      <c r="A83" s="13"/>
      <c r="F83" s="183"/>
      <c r="G83" s="181"/>
    </row>
    <row r="84" spans="1:7" ht="12.75" customHeight="1" x14ac:dyDescent="0.4">
      <c r="A84" s="13"/>
      <c r="D84" s="180"/>
      <c r="E84" s="180"/>
      <c r="G84" s="181"/>
    </row>
    <row r="85" spans="1:7" ht="12.75" customHeight="1" x14ac:dyDescent="0.35">
      <c r="A85" s="13"/>
      <c r="F85" s="182"/>
      <c r="G85" s="181"/>
    </row>
    <row r="86" spans="1:7" ht="12.75" customHeight="1" x14ac:dyDescent="0.35">
      <c r="A86" s="13"/>
      <c r="F86" s="183"/>
      <c r="G86" s="181"/>
    </row>
    <row r="87" spans="1:7" ht="12.75" customHeight="1" x14ac:dyDescent="0.35">
      <c r="A87" s="13"/>
      <c r="F87" s="183"/>
      <c r="G87" s="181"/>
    </row>
    <row r="88" spans="1:7" ht="12.75" customHeight="1" x14ac:dyDescent="0.35">
      <c r="A88" s="13"/>
      <c r="F88" s="183"/>
    </row>
    <row r="89" spans="1:7" ht="12.75" customHeight="1" x14ac:dyDescent="0.4">
      <c r="D89" s="171"/>
      <c r="E89" s="171"/>
    </row>
    <row r="90" spans="1:7" ht="12.75" customHeight="1" x14ac:dyDescent="0.35">
      <c r="F90" s="184"/>
      <c r="G90" s="181"/>
    </row>
    <row r="91" spans="1:7" ht="12.75" customHeight="1" x14ac:dyDescent="0.4">
      <c r="A91" s="171" t="s">
        <v>78</v>
      </c>
      <c r="F91" s="183"/>
      <c r="G91" s="181"/>
    </row>
    <row r="92" spans="1:7" ht="12.75" customHeight="1" x14ac:dyDescent="0.35">
      <c r="A92" s="13" t="s">
        <v>135</v>
      </c>
      <c r="F92" s="183"/>
      <c r="G92" s="181"/>
    </row>
    <row r="93" spans="1:7" ht="12.75" customHeight="1" x14ac:dyDescent="0.35">
      <c r="A93" s="13" t="s">
        <v>136</v>
      </c>
      <c r="F93" s="183"/>
      <c r="G93" s="181"/>
    </row>
    <row r="94" spans="1:7" ht="12.75" customHeight="1" x14ac:dyDescent="0.4">
      <c r="A94" s="13" t="s">
        <v>137</v>
      </c>
      <c r="D94" s="171"/>
      <c r="E94" s="171"/>
      <c r="F94" s="183"/>
    </row>
    <row r="95" spans="1:7" ht="12.75" customHeight="1" x14ac:dyDescent="0.35">
      <c r="A95" s="13" t="s">
        <v>138</v>
      </c>
      <c r="F95" s="183"/>
    </row>
    <row r="96" spans="1:7" ht="12.75" customHeight="1" x14ac:dyDescent="0.35">
      <c r="A96" s="13" t="s">
        <v>212</v>
      </c>
      <c r="G96" s="181"/>
    </row>
    <row r="97" spans="1:7" ht="12.75" customHeight="1" x14ac:dyDescent="0.35">
      <c r="A97" s="13" t="s">
        <v>213</v>
      </c>
      <c r="F97" s="184"/>
      <c r="G97" s="181"/>
    </row>
    <row r="98" spans="1:7" ht="12.75" customHeight="1" x14ac:dyDescent="0.35">
      <c r="A98" s="13" t="s">
        <v>214</v>
      </c>
      <c r="F98" s="183"/>
      <c r="G98" s="181"/>
    </row>
    <row r="99" spans="1:7" ht="12.75" customHeight="1" x14ac:dyDescent="0.4">
      <c r="A99" s="13" t="s">
        <v>215</v>
      </c>
      <c r="D99" s="171"/>
      <c r="E99" s="171"/>
      <c r="F99" s="183"/>
      <c r="G99" s="181"/>
    </row>
    <row r="100" spans="1:7" ht="12.75" customHeight="1" x14ac:dyDescent="0.35">
      <c r="A100" s="13" t="s">
        <v>216</v>
      </c>
      <c r="F100" s="183"/>
    </row>
    <row r="101" spans="1:7" ht="12.75" customHeight="1" x14ac:dyDescent="0.35">
      <c r="A101" s="13" t="s">
        <v>217</v>
      </c>
      <c r="F101" s="183"/>
    </row>
    <row r="102" spans="1:7" ht="12.75" customHeight="1" x14ac:dyDescent="0.35">
      <c r="F102" s="183"/>
      <c r="G102" s="181"/>
    </row>
    <row r="103" spans="1:7" ht="12.75" customHeight="1" x14ac:dyDescent="0.35">
      <c r="G103" s="181"/>
    </row>
    <row r="104" spans="1:7" ht="12.75" customHeight="1" x14ac:dyDescent="0.4">
      <c r="A104" s="171" t="s">
        <v>139</v>
      </c>
      <c r="D104" s="171"/>
      <c r="E104" s="171"/>
      <c r="F104" s="184"/>
      <c r="G104" s="181"/>
    </row>
    <row r="105" spans="1:7" ht="12.75" customHeight="1" x14ac:dyDescent="0.35">
      <c r="A105" s="13" t="s">
        <v>140</v>
      </c>
      <c r="F105" s="183"/>
      <c r="G105" s="181"/>
    </row>
    <row r="106" spans="1:7" ht="12.75" customHeight="1" x14ac:dyDescent="0.35">
      <c r="A106" s="13" t="s">
        <v>141</v>
      </c>
      <c r="F106" s="183"/>
    </row>
    <row r="107" spans="1:7" ht="12.75" customHeight="1" x14ac:dyDescent="0.35">
      <c r="A107" s="13" t="s">
        <v>142</v>
      </c>
      <c r="F107" s="183"/>
    </row>
    <row r="108" spans="1:7" ht="12.75" customHeight="1" x14ac:dyDescent="0.35">
      <c r="A108" s="13" t="s">
        <v>143</v>
      </c>
      <c r="F108" s="183"/>
      <c r="G108" s="181"/>
    </row>
    <row r="109" spans="1:7" ht="12.75" customHeight="1" x14ac:dyDescent="0.4">
      <c r="A109" s="13" t="s">
        <v>144</v>
      </c>
      <c r="D109" s="171"/>
      <c r="E109" s="171"/>
      <c r="F109" s="183"/>
      <c r="G109" s="181"/>
    </row>
    <row r="110" spans="1:7" ht="12.75" customHeight="1" x14ac:dyDescent="0.35">
      <c r="A110" s="13" t="s">
        <v>145</v>
      </c>
      <c r="G110" s="181"/>
    </row>
    <row r="111" spans="1:7" ht="12.75" customHeight="1" x14ac:dyDescent="0.35">
      <c r="A111" s="13" t="s">
        <v>146</v>
      </c>
      <c r="F111" s="184"/>
      <c r="G111" s="181"/>
    </row>
    <row r="112" spans="1:7" ht="12.75" customHeight="1" x14ac:dyDescent="0.35">
      <c r="A112" s="13" t="s">
        <v>147</v>
      </c>
      <c r="F112" s="183"/>
      <c r="G112" s="181"/>
    </row>
    <row r="113" spans="1:7" ht="12.75" customHeight="1" x14ac:dyDescent="0.35">
      <c r="F113" s="185"/>
    </row>
    <row r="114" spans="1:7" ht="12.75" customHeight="1" x14ac:dyDescent="0.4">
      <c r="A114" s="171" t="s">
        <v>148</v>
      </c>
      <c r="D114" s="171"/>
      <c r="E114" s="171"/>
      <c r="F114" s="185"/>
    </row>
    <row r="115" spans="1:7" ht="12.75" customHeight="1" x14ac:dyDescent="0.35">
      <c r="A115" s="13" t="s">
        <v>149</v>
      </c>
      <c r="F115" s="185"/>
      <c r="G115" s="181"/>
    </row>
    <row r="116" spans="1:7" ht="12.75" customHeight="1" x14ac:dyDescent="0.35">
      <c r="A116" s="13" t="s">
        <v>150</v>
      </c>
      <c r="F116" s="185"/>
      <c r="G116" s="181"/>
    </row>
    <row r="117" spans="1:7" ht="12.75" customHeight="1" x14ac:dyDescent="0.35">
      <c r="A117" s="13" t="s">
        <v>151</v>
      </c>
      <c r="G117" s="181"/>
    </row>
    <row r="118" spans="1:7" ht="12.75" customHeight="1" x14ac:dyDescent="0.35">
      <c r="F118" s="184"/>
      <c r="G118" s="181"/>
    </row>
    <row r="119" spans="1:7" ht="12.75" customHeight="1" x14ac:dyDescent="0.4">
      <c r="D119" s="171"/>
      <c r="E119" s="171"/>
      <c r="F119" s="185"/>
      <c r="G119" s="181"/>
    </row>
    <row r="120" spans="1:7" ht="12.75" customHeight="1" x14ac:dyDescent="0.35">
      <c r="F120" s="185"/>
      <c r="G120" s="181"/>
    </row>
    <row r="121" spans="1:7" ht="12.75" customHeight="1" x14ac:dyDescent="0.35">
      <c r="F121" s="185"/>
    </row>
    <row r="122" spans="1:7" ht="12.75" customHeight="1" x14ac:dyDescent="0.35">
      <c r="F122" s="185"/>
    </row>
    <row r="123" spans="1:7" ht="12.75" customHeight="1" x14ac:dyDescent="0.35">
      <c r="F123" s="183"/>
      <c r="G123" s="181"/>
    </row>
    <row r="124" spans="1:7" ht="12.75" customHeight="1" x14ac:dyDescent="0.4">
      <c r="D124" s="171"/>
      <c r="E124" s="171"/>
      <c r="F124" s="183"/>
      <c r="G124" s="181"/>
    </row>
    <row r="125" spans="1:7" ht="12.75" customHeight="1" x14ac:dyDescent="0.35">
      <c r="F125" s="183"/>
      <c r="G125" s="181"/>
    </row>
    <row r="126" spans="1:7" ht="12.75" customHeight="1" x14ac:dyDescent="0.35">
      <c r="G126" s="181"/>
    </row>
    <row r="127" spans="1:7" ht="12.75" customHeight="1" x14ac:dyDescent="0.35">
      <c r="F127" s="184"/>
    </row>
    <row r="128" spans="1:7" ht="12.75" customHeight="1" x14ac:dyDescent="0.4">
      <c r="D128" s="171"/>
      <c r="E128" s="171"/>
      <c r="F128" s="185"/>
    </row>
    <row r="129" spans="4:7" ht="12.75" customHeight="1" x14ac:dyDescent="0.4">
      <c r="D129" s="171"/>
      <c r="E129" s="171"/>
      <c r="F129" s="185"/>
      <c r="G129" s="181"/>
    </row>
    <row r="130" spans="4:7" ht="12.75" customHeight="1" x14ac:dyDescent="0.35">
      <c r="F130" s="185"/>
      <c r="G130" s="181"/>
    </row>
    <row r="131" spans="4:7" ht="12.75" customHeight="1" x14ac:dyDescent="0.35">
      <c r="F131" s="185"/>
      <c r="G131" s="181"/>
    </row>
    <row r="132" spans="4:7" ht="12.75" customHeight="1" x14ac:dyDescent="0.35">
      <c r="F132" s="185"/>
      <c r="G132" s="181"/>
    </row>
    <row r="133" spans="4:7" ht="12.75" customHeight="1" x14ac:dyDescent="0.35"/>
    <row r="134" spans="4:7" ht="12.75" customHeight="1" x14ac:dyDescent="0.35">
      <c r="F134" s="184"/>
    </row>
    <row r="135" spans="4:7" ht="12.75" customHeight="1" x14ac:dyDescent="0.35">
      <c r="F135" s="185"/>
      <c r="G135" s="181"/>
    </row>
    <row r="136" spans="4:7" ht="12.75" customHeight="1" x14ac:dyDescent="0.4">
      <c r="D136" s="171"/>
      <c r="E136" s="171"/>
      <c r="F136" s="185"/>
      <c r="G136" s="181"/>
    </row>
    <row r="137" spans="4:7" ht="12.75" customHeight="1" x14ac:dyDescent="0.35">
      <c r="F137" s="185"/>
      <c r="G137" s="181"/>
    </row>
    <row r="138" spans="4:7" ht="12.75" customHeight="1" x14ac:dyDescent="0.35">
      <c r="F138" s="185"/>
    </row>
    <row r="139" spans="4:7" ht="12.75" customHeight="1" x14ac:dyDescent="0.35">
      <c r="F139" s="185"/>
    </row>
    <row r="140" spans="4:7" ht="12.75" customHeight="1" x14ac:dyDescent="0.35">
      <c r="F140" s="185"/>
      <c r="G140" s="181"/>
    </row>
    <row r="141" spans="4:7" ht="12.75" customHeight="1" x14ac:dyDescent="0.35">
      <c r="G141" s="181"/>
    </row>
    <row r="142" spans="4:7" ht="12.75" customHeight="1" x14ac:dyDescent="0.35">
      <c r="F142" s="184"/>
      <c r="G142" s="181"/>
    </row>
    <row r="143" spans="4:7" ht="12.75" customHeight="1" x14ac:dyDescent="0.35">
      <c r="F143" s="185"/>
      <c r="G143" s="181"/>
    </row>
    <row r="144" spans="4:7" ht="12.75" customHeight="1" x14ac:dyDescent="0.35">
      <c r="F144" s="185"/>
      <c r="G144" s="181"/>
    </row>
    <row r="145" spans="4:7" ht="12.75" customHeight="1" x14ac:dyDescent="0.35">
      <c r="F145" s="185"/>
      <c r="G145" s="181"/>
    </row>
    <row r="146" spans="4:7" ht="12.75" customHeight="1" x14ac:dyDescent="0.35">
      <c r="F146" s="185"/>
    </row>
    <row r="147" spans="4:7" ht="12.75" customHeight="1" x14ac:dyDescent="0.35"/>
    <row r="148" spans="4:7" ht="12.75" customHeight="1" x14ac:dyDescent="0.4">
      <c r="D148" s="171"/>
      <c r="E148" s="171"/>
      <c r="F148" s="184"/>
      <c r="G148" s="181"/>
    </row>
    <row r="149" spans="4:7" ht="12.75" customHeight="1" x14ac:dyDescent="0.35">
      <c r="F149" s="183"/>
      <c r="G149" s="181"/>
    </row>
    <row r="150" spans="4:7" ht="12.75" customHeight="1" x14ac:dyDescent="0.35">
      <c r="F150" s="183"/>
    </row>
    <row r="151" spans="4:7" ht="12.75" customHeight="1" x14ac:dyDescent="0.35"/>
    <row r="152" spans="4:7" ht="12.75" customHeight="1" x14ac:dyDescent="0.4">
      <c r="D152" s="171"/>
      <c r="E152" s="171"/>
      <c r="F152" s="184"/>
      <c r="G152" s="181"/>
    </row>
    <row r="153" spans="4:7" ht="12.75" customHeight="1" x14ac:dyDescent="0.35">
      <c r="F153" s="183"/>
      <c r="G153" s="181"/>
    </row>
    <row r="154" spans="4:7" ht="12.75" customHeight="1" x14ac:dyDescent="0.35">
      <c r="F154" s="183"/>
    </row>
    <row r="155" spans="4:7" ht="12.75" customHeight="1" x14ac:dyDescent="0.35">
      <c r="D155" s="13"/>
      <c r="E155" s="13"/>
      <c r="F155" s="183"/>
    </row>
    <row r="156" spans="4:7" ht="12.75" customHeight="1" x14ac:dyDescent="0.35">
      <c r="F156" s="183"/>
      <c r="G156" s="181"/>
    </row>
    <row r="157" spans="4:7" ht="12.75" customHeight="1" x14ac:dyDescent="0.35">
      <c r="G157" s="181"/>
    </row>
    <row r="158" spans="4:7" ht="12.75" customHeight="1" x14ac:dyDescent="0.4">
      <c r="D158" s="171"/>
      <c r="E158" s="171"/>
      <c r="F158" s="184"/>
    </row>
    <row r="159" spans="4:7" ht="12.75" customHeight="1" x14ac:dyDescent="0.35">
      <c r="F159" s="183"/>
    </row>
    <row r="160" spans="4:7" ht="12.75" customHeight="1" x14ac:dyDescent="0.35">
      <c r="F160" s="183"/>
    </row>
    <row r="161" spans="4:6" ht="12.75" customHeight="1" x14ac:dyDescent="0.35">
      <c r="F161" s="183"/>
    </row>
    <row r="162" spans="4:6" ht="12.75" customHeight="1" x14ac:dyDescent="0.35">
      <c r="F162" s="183"/>
    </row>
    <row r="163" spans="4:6" ht="12.75" customHeight="1" x14ac:dyDescent="0.35">
      <c r="F163" s="183"/>
    </row>
    <row r="164" spans="4:6" ht="12.75" customHeight="1" x14ac:dyDescent="0.35">
      <c r="F164" s="183"/>
    </row>
    <row r="165" spans="4:6" ht="12.75" customHeight="1" x14ac:dyDescent="0.35"/>
    <row r="166" spans="4:6" ht="12.75" customHeight="1" x14ac:dyDescent="0.4">
      <c r="D166" s="171"/>
      <c r="E166" s="171"/>
      <c r="F166" s="184"/>
    </row>
    <row r="167" spans="4:6" ht="12.75" customHeight="1" x14ac:dyDescent="0.35">
      <c r="F167" s="183"/>
    </row>
    <row r="168" spans="4:6" ht="12.75" customHeight="1" x14ac:dyDescent="0.35">
      <c r="F168" s="183"/>
    </row>
    <row r="169" spans="4:6" ht="12.75" customHeight="1" x14ac:dyDescent="0.35">
      <c r="F169" s="183"/>
    </row>
    <row r="170" spans="4:6" ht="12.75" customHeight="1" x14ac:dyDescent="0.35">
      <c r="F170" s="183"/>
    </row>
    <row r="171" spans="4:6" ht="12.75" customHeight="1" x14ac:dyDescent="0.35">
      <c r="F171" s="183"/>
    </row>
    <row r="172" spans="4:6" ht="12.75" customHeight="1" x14ac:dyDescent="0.35">
      <c r="F172" s="183"/>
    </row>
    <row r="173" spans="4:6" ht="12.75" customHeight="1" x14ac:dyDescent="0.35"/>
    <row r="174" spans="4:6" ht="12.75" customHeight="1" x14ac:dyDescent="0.4">
      <c r="D174" s="171"/>
      <c r="E174" s="171"/>
      <c r="F174" s="184"/>
    </row>
    <row r="175" spans="4:6" ht="12.75" customHeight="1" x14ac:dyDescent="0.35">
      <c r="F175" s="183"/>
    </row>
    <row r="176" spans="4:6" ht="12.75" customHeight="1" x14ac:dyDescent="0.35">
      <c r="F176" s="183"/>
    </row>
    <row r="177" spans="6:6" ht="12.75" customHeight="1" x14ac:dyDescent="0.35">
      <c r="F177" s="183"/>
    </row>
    <row r="178" spans="6:6" ht="12.75" customHeight="1" x14ac:dyDescent="0.35">
      <c r="F178" s="183"/>
    </row>
    <row r="179" spans="6:6" ht="12.75" customHeight="1" x14ac:dyDescent="0.35"/>
    <row r="180" spans="6:6" ht="12.75" customHeight="1" x14ac:dyDescent="0.35"/>
    <row r="181" spans="6:6" ht="12.75" customHeight="1" x14ac:dyDescent="0.35"/>
    <row r="182" spans="6:6" ht="12.75" customHeight="1" x14ac:dyDescent="0.35"/>
    <row r="183" spans="6:6" ht="12.75" customHeight="1" x14ac:dyDescent="0.35"/>
    <row r="184" spans="6:6" ht="12.75" customHeight="1" x14ac:dyDescent="0.35"/>
    <row r="185" spans="6:6" ht="12.75" customHeight="1" x14ac:dyDescent="0.35"/>
    <row r="186" spans="6:6" ht="12.75" customHeight="1" x14ac:dyDescent="0.35"/>
    <row r="187" spans="6:6" ht="12.75" customHeight="1" x14ac:dyDescent="0.35"/>
    <row r="188" spans="6:6" ht="12.75" customHeight="1" x14ac:dyDescent="0.35"/>
    <row r="189" spans="6:6" ht="12.75" customHeight="1" x14ac:dyDescent="0.35"/>
    <row r="190" spans="6:6" ht="12.75" customHeight="1" x14ac:dyDescent="0.35"/>
    <row r="191" spans="6:6" ht="12.75" customHeight="1" x14ac:dyDescent="0.35"/>
    <row r="192" spans="6:6" ht="12.75" customHeight="1" x14ac:dyDescent="0.35"/>
    <row r="193" ht="12.75" customHeight="1" x14ac:dyDescent="0.35"/>
    <row r="194" ht="12.75" customHeight="1" x14ac:dyDescent="0.35"/>
    <row r="195" ht="12.75" customHeight="1" x14ac:dyDescent="0.35"/>
    <row r="196" ht="12.75" customHeight="1" x14ac:dyDescent="0.35"/>
  </sheetData>
  <sheetProtection algorithmName="SHA-512" hashValue="72Ssy3Tz9DgBHD/ppFPGf5MVDhAWsS+vnBXd5MhdSiZUK3Yj5AeKfSq8OBt8epQ4aFRx3KJQ+/8729AsXmohfA==" saltValue="hEHLVaG1qdO/jP1Rb5f52w==" spinCount="100000" sheet="1" selectLockedCells="1"/>
  <dataValidations count="1">
    <dataValidation type="list" allowBlank="1" showInputMessage="1" showErrorMessage="1" sqref="A34 A41" xr:uid="{00000000-0002-0000-0000-000000000000}">
      <formula1>IF(Oplnr=1,AO,IF(Oplnr=2,GD,IF(Oplnr=3,MD,IF(Oplnr=4,IB,IF(Oplnr=5,MB,IF(Oplnr=6,NB,KO))))))</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21F66-4B4A-41BB-AD9B-AE669595D10E}">
  <sheetPr codeName="Blad11">
    <pageSetUpPr fitToPage="1"/>
  </sheetPr>
  <dimension ref="A1:Q49"/>
  <sheetViews>
    <sheetView zoomScale="90" zoomScaleNormal="90" workbookViewId="0">
      <selection activeCell="C9" sqref="C9:I9"/>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8.6640625" customWidth="1"/>
    <col min="10" max="10" width="10.796875" customWidth="1"/>
    <col min="11" max="12" width="13.265625" customWidth="1"/>
    <col min="13" max="13" width="16.53125" customWidth="1"/>
    <col min="14" max="14" width="9.1328125" style="9" customWidth="1"/>
    <col min="15" max="15" width="9.06640625" customWidth="1"/>
    <col min="17" max="17" width="9.06640625" style="186"/>
  </cols>
  <sheetData>
    <row r="1" spans="1:17" ht="15" x14ac:dyDescent="0.4">
      <c r="A1" s="22" t="str">
        <f>"Bijlage 6: Weekrapportage "&amp;'Algemene Informatie'!$B$16</f>
        <v>Bijlage 6: Weekrapportage AMO (Applicatie- en mediaontwikkelaar 25187)</v>
      </c>
      <c r="B1" s="22"/>
      <c r="C1" s="21"/>
      <c r="D1" s="21"/>
      <c r="E1" s="21"/>
      <c r="F1" s="21"/>
      <c r="G1" s="21"/>
      <c r="H1" s="21"/>
      <c r="I1" s="21"/>
      <c r="J1" s="82"/>
      <c r="K1" s="82"/>
      <c r="L1" s="82"/>
      <c r="M1" s="82"/>
      <c r="Q1" s="186">
        <f>COUNTIF(K$9:M$48,Menu!D3)</f>
        <v>0</v>
      </c>
    </row>
    <row r="2" spans="1:17" x14ac:dyDescent="0.35">
      <c r="A2" s="21"/>
      <c r="B2" s="21"/>
      <c r="C2" s="21"/>
      <c r="D2" s="21"/>
      <c r="E2" s="82"/>
      <c r="F2" s="82"/>
      <c r="G2" s="82"/>
      <c r="H2" s="21"/>
      <c r="I2" s="21"/>
      <c r="J2" s="82"/>
      <c r="K2" s="82"/>
      <c r="L2" s="82"/>
      <c r="M2" s="82"/>
      <c r="Q2" s="186">
        <f>COUNTIF(K$9:M$48,Menu!D4)</f>
        <v>0</v>
      </c>
    </row>
    <row r="3" spans="1:17" ht="13.15" x14ac:dyDescent="0.35">
      <c r="A3" s="275" t="s">
        <v>28</v>
      </c>
      <c r="B3" s="275"/>
      <c r="C3" s="275"/>
      <c r="D3" s="208" t="str">
        <f>IF('Algemene Informatie'!$B$3=0,"",'Algemene Informatie'!$B$3&amp;", "&amp;'Algemene Informatie'!$B$4&amp;" ("&amp;'Algemene Informatie'!$B$5&amp;")"&amp;" "&amp;'Algemene Informatie'!$B$13)</f>
        <v/>
      </c>
      <c r="E3" s="86"/>
      <c r="F3" s="88"/>
      <c r="G3" s="89"/>
      <c r="H3" s="21"/>
      <c r="I3" s="275" t="s">
        <v>78</v>
      </c>
      <c r="J3" s="275"/>
      <c r="K3" s="274" t="str">
        <f>IF('Algemene Informatie'!$B$39=0,"",'Algemene Informatie'!$B$39)</f>
        <v>2017-2018</v>
      </c>
      <c r="L3" s="274"/>
      <c r="M3" s="274"/>
      <c r="Q3" s="186">
        <f>COUNTIF(K$9:M$48,Menu!D5)</f>
        <v>0</v>
      </c>
    </row>
    <row r="4" spans="1:17" ht="13.15" x14ac:dyDescent="0.35">
      <c r="A4" s="276" t="s">
        <v>61</v>
      </c>
      <c r="B4" s="277"/>
      <c r="C4" s="278"/>
      <c r="D4" s="208" t="str">
        <f>IF('Algemene Informatie'!$B$17=0,"",'Algemene Informatie'!$B$17)</f>
        <v/>
      </c>
      <c r="E4" s="86"/>
      <c r="F4" s="88"/>
      <c r="G4" s="89"/>
      <c r="H4" s="21"/>
      <c r="I4" s="275" t="s">
        <v>29</v>
      </c>
      <c r="J4" s="275"/>
      <c r="K4" s="274" t="str">
        <f>IF('Algemene Informatie'!$B$28=0,"",'Algemene Informatie'!$B$28)</f>
        <v/>
      </c>
      <c r="L4" s="274"/>
      <c r="M4" s="274"/>
      <c r="Q4" s="186">
        <f>COUNTIF(K$9:M$48,Menu!D6)</f>
        <v>0</v>
      </c>
    </row>
    <row r="5" spans="1:17" ht="13.15" x14ac:dyDescent="0.35">
      <c r="A5" s="275" t="s">
        <v>88</v>
      </c>
      <c r="B5" s="275"/>
      <c r="C5" s="275"/>
      <c r="D5" s="208" t="str">
        <f>IF('Algemene Informatie'!$B$18=0,"",'Algemene Informatie'!$B$18)</f>
        <v/>
      </c>
      <c r="E5" s="86"/>
      <c r="F5" s="86"/>
      <c r="G5" s="82"/>
      <c r="H5" s="21"/>
      <c r="I5" s="275" t="s">
        <v>30</v>
      </c>
      <c r="J5" s="275"/>
      <c r="K5" s="274" t="str">
        <f>IF('Algemene Informatie'!$B$32=0,"",'Algemene Informatie'!$B$32)</f>
        <v/>
      </c>
      <c r="L5" s="274"/>
      <c r="M5" s="274"/>
      <c r="Q5" s="186">
        <f>COUNTIF(K$9:M$48,Menu!D7)</f>
        <v>0</v>
      </c>
    </row>
    <row r="6" spans="1:17" ht="13.15" x14ac:dyDescent="0.35">
      <c r="A6" s="91"/>
      <c r="B6" s="88"/>
      <c r="C6" s="88"/>
      <c r="D6" s="92"/>
      <c r="E6" s="86"/>
      <c r="F6" s="86"/>
      <c r="G6" s="82"/>
      <c r="H6" s="82"/>
      <c r="I6" s="88"/>
      <c r="J6" s="88"/>
      <c r="K6" s="92"/>
      <c r="L6" s="92"/>
      <c r="M6" s="92"/>
      <c r="Q6" s="186">
        <f>COUNTIF(K$9:M$48,Menu!D8)</f>
        <v>0</v>
      </c>
    </row>
    <row r="7" spans="1:17" ht="13.15" x14ac:dyDescent="0.4">
      <c r="A7" s="279" t="str">
        <f>IF(AND(ISNONTEXT($A$9),NOT(ISBLANK($A$9))),"RAPPORTAGE WEEK "&amp;1+INT((A9-DATE(YEAR(A9+4-WEEKDAY(A9+6)),1,5)+WEEKDAY(DATE(YEAR(A9+4-WEEKDAY(A9+6)),1,3)))/7),"RAPPORTAGE WEEK Nr.")</f>
        <v>RAPPORTAGE WEEK 9</v>
      </c>
      <c r="B7" s="280"/>
      <c r="C7" s="280"/>
      <c r="D7" s="280"/>
      <c r="E7" s="280"/>
      <c r="F7" s="280"/>
      <c r="G7" s="280"/>
      <c r="H7" s="280"/>
      <c r="I7" s="280"/>
      <c r="J7" s="280"/>
      <c r="K7" s="280"/>
      <c r="L7" s="280"/>
      <c r="M7" s="281"/>
      <c r="Q7" s="186">
        <f>COUNTIF(K$9:M$48,Menu!D9)</f>
        <v>0</v>
      </c>
    </row>
    <row r="8" spans="1:17" s="61" customFormat="1" ht="13.15" x14ac:dyDescent="0.35">
      <c r="A8" s="109" t="s">
        <v>31</v>
      </c>
      <c r="B8" s="131" t="s">
        <v>75</v>
      </c>
      <c r="C8" s="109" t="s">
        <v>32</v>
      </c>
      <c r="D8" s="132"/>
      <c r="E8" s="132"/>
      <c r="F8" s="132"/>
      <c r="G8" s="132"/>
      <c r="H8" s="132"/>
      <c r="I8" s="133"/>
      <c r="J8" s="134" t="s">
        <v>72</v>
      </c>
      <c r="K8" s="282" t="s">
        <v>221</v>
      </c>
      <c r="L8" s="283"/>
      <c r="M8" s="284"/>
      <c r="N8" s="135"/>
      <c r="Q8" s="186">
        <f>COUNTIF(K$9:M$48,Menu!D10)</f>
        <v>0</v>
      </c>
    </row>
    <row r="9" spans="1:17" ht="12.75" customHeight="1" x14ac:dyDescent="0.35">
      <c r="A9" s="84">
        <f>'BPV-tijd'!I21</f>
        <v>43157</v>
      </c>
      <c r="B9" s="85">
        <v>1</v>
      </c>
      <c r="C9" s="269"/>
      <c r="D9" s="270"/>
      <c r="E9" s="270"/>
      <c r="F9" s="270"/>
      <c r="G9" s="270"/>
      <c r="H9" s="270"/>
      <c r="I9" s="271"/>
      <c r="J9" s="130"/>
      <c r="K9" s="266"/>
      <c r="L9" s="267"/>
      <c r="M9" s="268"/>
      <c r="Q9" s="186">
        <f>COUNTIF(K$9:M$48,Menu!D11)</f>
        <v>0</v>
      </c>
    </row>
    <row r="10" spans="1:17" ht="12.75" customHeight="1" x14ac:dyDescent="0.35">
      <c r="A10" s="84"/>
      <c r="B10" s="85">
        <v>2</v>
      </c>
      <c r="C10" s="269"/>
      <c r="D10" s="270"/>
      <c r="E10" s="270"/>
      <c r="F10" s="270"/>
      <c r="G10" s="270"/>
      <c r="H10" s="270"/>
      <c r="I10" s="271"/>
      <c r="J10" s="130"/>
      <c r="K10" s="266"/>
      <c r="L10" s="267"/>
      <c r="M10" s="268"/>
      <c r="Q10" s="186">
        <f>COUNTIF(K$9:M$48,Menu!D12)</f>
        <v>0</v>
      </c>
    </row>
    <row r="11" spans="1:17" ht="12.75" customHeight="1" x14ac:dyDescent="0.35">
      <c r="A11" s="84"/>
      <c r="B11" s="85">
        <v>3</v>
      </c>
      <c r="C11" s="269"/>
      <c r="D11" s="270"/>
      <c r="E11" s="270"/>
      <c r="F11" s="270"/>
      <c r="G11" s="270"/>
      <c r="H11" s="270"/>
      <c r="I11" s="271"/>
      <c r="J11" s="130"/>
      <c r="K11" s="266"/>
      <c r="L11" s="267"/>
      <c r="M11" s="268"/>
      <c r="Q11" s="186">
        <f>COUNTIF(K$9:M$48,Menu!D13)</f>
        <v>0</v>
      </c>
    </row>
    <row r="12" spans="1:17" ht="12.75" customHeight="1" x14ac:dyDescent="0.35">
      <c r="A12" s="84"/>
      <c r="B12" s="85">
        <v>4</v>
      </c>
      <c r="C12" s="269"/>
      <c r="D12" s="270"/>
      <c r="E12" s="270"/>
      <c r="F12" s="270"/>
      <c r="G12" s="270"/>
      <c r="H12" s="270"/>
      <c r="I12" s="271"/>
      <c r="J12" s="130"/>
      <c r="K12" s="266"/>
      <c r="L12" s="267"/>
      <c r="M12" s="268"/>
    </row>
    <row r="13" spans="1:17" ht="12.75" customHeight="1" x14ac:dyDescent="0.35">
      <c r="A13" s="84"/>
      <c r="B13" s="85">
        <v>5</v>
      </c>
      <c r="C13" s="269"/>
      <c r="D13" s="270"/>
      <c r="E13" s="270"/>
      <c r="F13" s="270"/>
      <c r="G13" s="270"/>
      <c r="H13" s="270"/>
      <c r="I13" s="271"/>
      <c r="J13" s="130"/>
      <c r="K13" s="266"/>
      <c r="L13" s="267"/>
      <c r="M13" s="268"/>
    </row>
    <row r="14" spans="1:17" ht="12.75" customHeight="1" x14ac:dyDescent="0.35">
      <c r="A14" s="84"/>
      <c r="B14" s="85">
        <v>6</v>
      </c>
      <c r="C14" s="269"/>
      <c r="D14" s="270"/>
      <c r="E14" s="270"/>
      <c r="F14" s="270"/>
      <c r="G14" s="270"/>
      <c r="H14" s="270"/>
      <c r="I14" s="271"/>
      <c r="J14" s="130"/>
      <c r="K14" s="266"/>
      <c r="L14" s="267"/>
      <c r="M14" s="268"/>
    </row>
    <row r="15" spans="1:17" ht="12.75" customHeight="1" x14ac:dyDescent="0.35">
      <c r="A15" s="84"/>
      <c r="B15" s="85">
        <v>7</v>
      </c>
      <c r="C15" s="269"/>
      <c r="D15" s="270"/>
      <c r="E15" s="270"/>
      <c r="F15" s="270"/>
      <c r="G15" s="270"/>
      <c r="H15" s="270"/>
      <c r="I15" s="271"/>
      <c r="J15" s="130"/>
      <c r="K15" s="266"/>
      <c r="L15" s="267"/>
      <c r="M15" s="268"/>
    </row>
    <row r="16" spans="1:17" ht="12.75" customHeight="1" x14ac:dyDescent="0.35">
      <c r="A16" s="84"/>
      <c r="B16" s="85">
        <v>8</v>
      </c>
      <c r="C16" s="269"/>
      <c r="D16" s="270"/>
      <c r="E16" s="270"/>
      <c r="F16" s="270"/>
      <c r="G16" s="270"/>
      <c r="H16" s="270"/>
      <c r="I16" s="271"/>
      <c r="J16" s="130"/>
      <c r="K16" s="266"/>
      <c r="L16" s="267"/>
      <c r="M16" s="268"/>
    </row>
    <row r="17" spans="1:13" ht="12.75" customHeight="1" x14ac:dyDescent="0.35">
      <c r="A17" s="84">
        <f>A9+1</f>
        <v>43158</v>
      </c>
      <c r="B17" s="85">
        <v>1</v>
      </c>
      <c r="C17" s="269"/>
      <c r="D17" s="270"/>
      <c r="E17" s="270"/>
      <c r="F17" s="270"/>
      <c r="G17" s="270"/>
      <c r="H17" s="270"/>
      <c r="I17" s="271"/>
      <c r="J17" s="130"/>
      <c r="K17" s="266"/>
      <c r="L17" s="267"/>
      <c r="M17" s="268"/>
    </row>
    <row r="18" spans="1:13" ht="12.75" customHeight="1" x14ac:dyDescent="0.35">
      <c r="A18" s="84"/>
      <c r="B18" s="85">
        <v>2</v>
      </c>
      <c r="C18" s="269"/>
      <c r="D18" s="270"/>
      <c r="E18" s="270"/>
      <c r="F18" s="270"/>
      <c r="G18" s="270"/>
      <c r="H18" s="270"/>
      <c r="I18" s="271"/>
      <c r="J18" s="130"/>
      <c r="K18" s="266"/>
      <c r="L18" s="267"/>
      <c r="M18" s="268"/>
    </row>
    <row r="19" spans="1:13" ht="12.75" customHeight="1" x14ac:dyDescent="0.35">
      <c r="A19" s="84"/>
      <c r="B19" s="85">
        <v>3</v>
      </c>
      <c r="C19" s="269"/>
      <c r="D19" s="270"/>
      <c r="E19" s="270"/>
      <c r="F19" s="270"/>
      <c r="G19" s="270"/>
      <c r="H19" s="270"/>
      <c r="I19" s="271"/>
      <c r="J19" s="130"/>
      <c r="K19" s="266"/>
      <c r="L19" s="267"/>
      <c r="M19" s="268"/>
    </row>
    <row r="20" spans="1:13" ht="12.75" customHeight="1" x14ac:dyDescent="0.35">
      <c r="A20" s="84"/>
      <c r="B20" s="85">
        <v>4</v>
      </c>
      <c r="C20" s="269"/>
      <c r="D20" s="270"/>
      <c r="E20" s="270"/>
      <c r="F20" s="270"/>
      <c r="G20" s="270"/>
      <c r="H20" s="270"/>
      <c r="I20" s="271"/>
      <c r="J20" s="130"/>
      <c r="K20" s="266"/>
      <c r="L20" s="267"/>
      <c r="M20" s="268"/>
    </row>
    <row r="21" spans="1:13" x14ac:dyDescent="0.35">
      <c r="A21" s="84"/>
      <c r="B21" s="85">
        <v>5</v>
      </c>
      <c r="C21" s="269"/>
      <c r="D21" s="270"/>
      <c r="E21" s="270"/>
      <c r="F21" s="270"/>
      <c r="G21" s="270"/>
      <c r="H21" s="270"/>
      <c r="I21" s="271"/>
      <c r="J21" s="130"/>
      <c r="K21" s="266"/>
      <c r="L21" s="267"/>
      <c r="M21" s="268"/>
    </row>
    <row r="22" spans="1:13" x14ac:dyDescent="0.35">
      <c r="A22" s="84"/>
      <c r="B22" s="85">
        <v>6</v>
      </c>
      <c r="C22" s="269"/>
      <c r="D22" s="270"/>
      <c r="E22" s="270"/>
      <c r="F22" s="270"/>
      <c r="G22" s="270"/>
      <c r="H22" s="270"/>
      <c r="I22" s="271"/>
      <c r="J22" s="130"/>
      <c r="K22" s="266"/>
      <c r="L22" s="267"/>
      <c r="M22" s="268"/>
    </row>
    <row r="23" spans="1:13" x14ac:dyDescent="0.35">
      <c r="A23" s="84"/>
      <c r="B23" s="85">
        <v>7</v>
      </c>
      <c r="C23" s="269"/>
      <c r="D23" s="270"/>
      <c r="E23" s="270"/>
      <c r="F23" s="270"/>
      <c r="G23" s="270"/>
      <c r="H23" s="270"/>
      <c r="I23" s="271"/>
      <c r="J23" s="130"/>
      <c r="K23" s="266"/>
      <c r="L23" s="267"/>
      <c r="M23" s="268"/>
    </row>
    <row r="24" spans="1:13" x14ac:dyDescent="0.35">
      <c r="A24" s="84"/>
      <c r="B24" s="85">
        <v>8</v>
      </c>
      <c r="C24" s="269"/>
      <c r="D24" s="270"/>
      <c r="E24" s="270"/>
      <c r="F24" s="270"/>
      <c r="G24" s="270"/>
      <c r="H24" s="270"/>
      <c r="I24" s="271"/>
      <c r="J24" s="130"/>
      <c r="K24" s="266"/>
      <c r="L24" s="267"/>
      <c r="M24" s="268"/>
    </row>
    <row r="25" spans="1:13" x14ac:dyDescent="0.35">
      <c r="A25" s="84">
        <f>A9+2</f>
        <v>43159</v>
      </c>
      <c r="B25" s="85">
        <v>1</v>
      </c>
      <c r="C25" s="269"/>
      <c r="D25" s="270"/>
      <c r="E25" s="270"/>
      <c r="F25" s="270"/>
      <c r="G25" s="270"/>
      <c r="H25" s="270"/>
      <c r="I25" s="271"/>
      <c r="J25" s="130"/>
      <c r="K25" s="266"/>
      <c r="L25" s="267"/>
      <c r="M25" s="268"/>
    </row>
    <row r="26" spans="1:13" x14ac:dyDescent="0.35">
      <c r="A26" s="84"/>
      <c r="B26" s="85">
        <v>2</v>
      </c>
      <c r="C26" s="269"/>
      <c r="D26" s="270"/>
      <c r="E26" s="270"/>
      <c r="F26" s="270"/>
      <c r="G26" s="270"/>
      <c r="H26" s="270"/>
      <c r="I26" s="271"/>
      <c r="J26" s="130"/>
      <c r="K26" s="266"/>
      <c r="L26" s="267"/>
      <c r="M26" s="268"/>
    </row>
    <row r="27" spans="1:13" x14ac:dyDescent="0.35">
      <c r="A27" s="84"/>
      <c r="B27" s="85">
        <v>3</v>
      </c>
      <c r="C27" s="269"/>
      <c r="D27" s="270"/>
      <c r="E27" s="270"/>
      <c r="F27" s="270"/>
      <c r="G27" s="270"/>
      <c r="H27" s="270"/>
      <c r="I27" s="271"/>
      <c r="J27" s="130"/>
      <c r="K27" s="266"/>
      <c r="L27" s="267"/>
      <c r="M27" s="268"/>
    </row>
    <row r="28" spans="1:13" x14ac:dyDescent="0.35">
      <c r="A28" s="84"/>
      <c r="B28" s="85">
        <v>4</v>
      </c>
      <c r="C28" s="269"/>
      <c r="D28" s="270"/>
      <c r="E28" s="270"/>
      <c r="F28" s="270"/>
      <c r="G28" s="270"/>
      <c r="H28" s="270"/>
      <c r="I28" s="271"/>
      <c r="J28" s="130"/>
      <c r="K28" s="266"/>
      <c r="L28" s="267"/>
      <c r="M28" s="268"/>
    </row>
    <row r="29" spans="1:13" x14ac:dyDescent="0.35">
      <c r="A29" s="84"/>
      <c r="B29" s="85">
        <v>5</v>
      </c>
      <c r="C29" s="269"/>
      <c r="D29" s="270"/>
      <c r="E29" s="270"/>
      <c r="F29" s="270"/>
      <c r="G29" s="270"/>
      <c r="H29" s="270"/>
      <c r="I29" s="271"/>
      <c r="J29" s="130"/>
      <c r="K29" s="266"/>
      <c r="L29" s="267"/>
      <c r="M29" s="268"/>
    </row>
    <row r="30" spans="1:13" x14ac:dyDescent="0.35">
      <c r="A30" s="84"/>
      <c r="B30" s="85">
        <v>6</v>
      </c>
      <c r="C30" s="269"/>
      <c r="D30" s="270"/>
      <c r="E30" s="270"/>
      <c r="F30" s="270"/>
      <c r="G30" s="270"/>
      <c r="H30" s="270"/>
      <c r="I30" s="271"/>
      <c r="J30" s="130"/>
      <c r="K30" s="266"/>
      <c r="L30" s="267"/>
      <c r="M30" s="268"/>
    </row>
    <row r="31" spans="1:13" x14ac:dyDescent="0.35">
      <c r="A31" s="84"/>
      <c r="B31" s="85">
        <v>7</v>
      </c>
      <c r="C31" s="269"/>
      <c r="D31" s="270"/>
      <c r="E31" s="270"/>
      <c r="F31" s="270"/>
      <c r="G31" s="270"/>
      <c r="H31" s="270"/>
      <c r="I31" s="271"/>
      <c r="J31" s="130"/>
      <c r="K31" s="266"/>
      <c r="L31" s="267"/>
      <c r="M31" s="268"/>
    </row>
    <row r="32" spans="1:13" x14ac:dyDescent="0.35">
      <c r="A32" s="84"/>
      <c r="B32" s="85">
        <v>8</v>
      </c>
      <c r="C32" s="269"/>
      <c r="D32" s="270"/>
      <c r="E32" s="270"/>
      <c r="F32" s="270"/>
      <c r="G32" s="270"/>
      <c r="H32" s="270"/>
      <c r="I32" s="271"/>
      <c r="J32" s="130"/>
      <c r="K32" s="266"/>
      <c r="L32" s="267"/>
      <c r="M32" s="268"/>
    </row>
    <row r="33" spans="1:13" x14ac:dyDescent="0.35">
      <c r="A33" s="84">
        <f>A9+3</f>
        <v>43160</v>
      </c>
      <c r="B33" s="85">
        <v>1</v>
      </c>
      <c r="C33" s="269"/>
      <c r="D33" s="270"/>
      <c r="E33" s="270"/>
      <c r="F33" s="270"/>
      <c r="G33" s="270"/>
      <c r="H33" s="270"/>
      <c r="I33" s="271"/>
      <c r="J33" s="130"/>
      <c r="K33" s="266"/>
      <c r="L33" s="267"/>
      <c r="M33" s="268"/>
    </row>
    <row r="34" spans="1:13" x14ac:dyDescent="0.35">
      <c r="A34" s="84"/>
      <c r="B34" s="85">
        <v>2</v>
      </c>
      <c r="C34" s="269"/>
      <c r="D34" s="270"/>
      <c r="E34" s="270"/>
      <c r="F34" s="270"/>
      <c r="G34" s="270"/>
      <c r="H34" s="270"/>
      <c r="I34" s="271"/>
      <c r="J34" s="130"/>
      <c r="K34" s="266"/>
      <c r="L34" s="267"/>
      <c r="M34" s="268"/>
    </row>
    <row r="35" spans="1:13" x14ac:dyDescent="0.35">
      <c r="A35" s="84"/>
      <c r="B35" s="85">
        <v>3</v>
      </c>
      <c r="C35" s="269"/>
      <c r="D35" s="270"/>
      <c r="E35" s="270"/>
      <c r="F35" s="270"/>
      <c r="G35" s="270"/>
      <c r="H35" s="270"/>
      <c r="I35" s="271"/>
      <c r="J35" s="130"/>
      <c r="K35" s="266"/>
      <c r="L35" s="267"/>
      <c r="M35" s="268"/>
    </row>
    <row r="36" spans="1:13" x14ac:dyDescent="0.35">
      <c r="A36" s="84"/>
      <c r="B36" s="85">
        <v>4</v>
      </c>
      <c r="C36" s="269"/>
      <c r="D36" s="270"/>
      <c r="E36" s="270"/>
      <c r="F36" s="270"/>
      <c r="G36" s="270"/>
      <c r="H36" s="270"/>
      <c r="I36" s="271"/>
      <c r="J36" s="130"/>
      <c r="K36" s="266"/>
      <c r="L36" s="267"/>
      <c r="M36" s="268"/>
    </row>
    <row r="37" spans="1:13" x14ac:dyDescent="0.35">
      <c r="A37" s="84"/>
      <c r="B37" s="85">
        <v>5</v>
      </c>
      <c r="C37" s="269"/>
      <c r="D37" s="270"/>
      <c r="E37" s="270"/>
      <c r="F37" s="270"/>
      <c r="G37" s="270"/>
      <c r="H37" s="270"/>
      <c r="I37" s="271"/>
      <c r="J37" s="130"/>
      <c r="K37" s="266"/>
      <c r="L37" s="267"/>
      <c r="M37" s="268"/>
    </row>
    <row r="38" spans="1:13" x14ac:dyDescent="0.35">
      <c r="A38" s="84"/>
      <c r="B38" s="85">
        <v>6</v>
      </c>
      <c r="C38" s="269"/>
      <c r="D38" s="270"/>
      <c r="E38" s="270"/>
      <c r="F38" s="270"/>
      <c r="G38" s="270"/>
      <c r="H38" s="270"/>
      <c r="I38" s="271"/>
      <c r="J38" s="130"/>
      <c r="K38" s="266"/>
      <c r="L38" s="267"/>
      <c r="M38" s="268"/>
    </row>
    <row r="39" spans="1:13" x14ac:dyDescent="0.35">
      <c r="A39" s="84"/>
      <c r="B39" s="85">
        <v>7</v>
      </c>
      <c r="C39" s="269"/>
      <c r="D39" s="270"/>
      <c r="E39" s="270"/>
      <c r="F39" s="270"/>
      <c r="G39" s="270"/>
      <c r="H39" s="270"/>
      <c r="I39" s="271"/>
      <c r="J39" s="130"/>
      <c r="K39" s="266"/>
      <c r="L39" s="267"/>
      <c r="M39" s="268"/>
    </row>
    <row r="40" spans="1:13" x14ac:dyDescent="0.35">
      <c r="A40" s="84"/>
      <c r="B40" s="85">
        <v>8</v>
      </c>
      <c r="C40" s="269"/>
      <c r="D40" s="270"/>
      <c r="E40" s="270"/>
      <c r="F40" s="270"/>
      <c r="G40" s="270"/>
      <c r="H40" s="270"/>
      <c r="I40" s="271"/>
      <c r="J40" s="130"/>
      <c r="K40" s="266"/>
      <c r="L40" s="267"/>
      <c r="M40" s="268"/>
    </row>
    <row r="41" spans="1:13" x14ac:dyDescent="0.35">
      <c r="A41" s="84">
        <f>A9+4</f>
        <v>43161</v>
      </c>
      <c r="B41" s="85">
        <v>1</v>
      </c>
      <c r="C41" s="269"/>
      <c r="D41" s="270"/>
      <c r="E41" s="270"/>
      <c r="F41" s="270"/>
      <c r="G41" s="270"/>
      <c r="H41" s="270"/>
      <c r="I41" s="271"/>
      <c r="J41" s="130"/>
      <c r="K41" s="266"/>
      <c r="L41" s="267"/>
      <c r="M41" s="268"/>
    </row>
    <row r="42" spans="1:13" x14ac:dyDescent="0.35">
      <c r="A42" s="84"/>
      <c r="B42" s="85">
        <v>2</v>
      </c>
      <c r="C42" s="269"/>
      <c r="D42" s="270"/>
      <c r="E42" s="270"/>
      <c r="F42" s="270"/>
      <c r="G42" s="270"/>
      <c r="H42" s="270"/>
      <c r="I42" s="271"/>
      <c r="J42" s="130"/>
      <c r="K42" s="266"/>
      <c r="L42" s="267"/>
      <c r="M42" s="268"/>
    </row>
    <row r="43" spans="1:13" x14ac:dyDescent="0.35">
      <c r="A43" s="84"/>
      <c r="B43" s="85">
        <v>3</v>
      </c>
      <c r="C43" s="269"/>
      <c r="D43" s="270"/>
      <c r="E43" s="270"/>
      <c r="F43" s="270"/>
      <c r="G43" s="270"/>
      <c r="H43" s="270"/>
      <c r="I43" s="271"/>
      <c r="J43" s="130"/>
      <c r="K43" s="266"/>
      <c r="L43" s="267"/>
      <c r="M43" s="268"/>
    </row>
    <row r="44" spans="1:13" x14ac:dyDescent="0.35">
      <c r="A44" s="84"/>
      <c r="B44" s="85">
        <v>4</v>
      </c>
      <c r="C44" s="269"/>
      <c r="D44" s="270"/>
      <c r="E44" s="270"/>
      <c r="F44" s="270"/>
      <c r="G44" s="270"/>
      <c r="H44" s="270"/>
      <c r="I44" s="271"/>
      <c r="J44" s="130"/>
      <c r="K44" s="266"/>
      <c r="L44" s="267"/>
      <c r="M44" s="268"/>
    </row>
    <row r="45" spans="1:13" x14ac:dyDescent="0.35">
      <c r="A45" s="84"/>
      <c r="B45" s="85">
        <v>5</v>
      </c>
      <c r="C45" s="269"/>
      <c r="D45" s="270"/>
      <c r="E45" s="270"/>
      <c r="F45" s="270"/>
      <c r="G45" s="270"/>
      <c r="H45" s="270"/>
      <c r="I45" s="271"/>
      <c r="J45" s="130"/>
      <c r="K45" s="266"/>
      <c r="L45" s="267"/>
      <c r="M45" s="268"/>
    </row>
    <row r="46" spans="1:13" x14ac:dyDescent="0.35">
      <c r="A46" s="84"/>
      <c r="B46" s="85">
        <v>6</v>
      </c>
      <c r="C46" s="269"/>
      <c r="D46" s="270"/>
      <c r="E46" s="270"/>
      <c r="F46" s="270"/>
      <c r="G46" s="270"/>
      <c r="H46" s="270"/>
      <c r="I46" s="271"/>
      <c r="J46" s="130"/>
      <c r="K46" s="266"/>
      <c r="L46" s="267"/>
      <c r="M46" s="268"/>
    </row>
    <row r="47" spans="1:13" x14ac:dyDescent="0.35">
      <c r="A47" s="84"/>
      <c r="B47" s="85">
        <v>7</v>
      </c>
      <c r="C47" s="269"/>
      <c r="D47" s="270"/>
      <c r="E47" s="270"/>
      <c r="F47" s="270"/>
      <c r="G47" s="270"/>
      <c r="H47" s="270"/>
      <c r="I47" s="271"/>
      <c r="J47" s="130"/>
      <c r="K47" s="266"/>
      <c r="L47" s="267"/>
      <c r="M47" s="268"/>
    </row>
    <row r="48" spans="1:13" x14ac:dyDescent="0.35">
      <c r="A48" s="84"/>
      <c r="B48" s="85">
        <v>8</v>
      </c>
      <c r="C48" s="269"/>
      <c r="D48" s="270"/>
      <c r="E48" s="270"/>
      <c r="F48" s="270"/>
      <c r="G48" s="270"/>
      <c r="H48" s="270"/>
      <c r="I48" s="271"/>
      <c r="J48" s="130"/>
      <c r="K48" s="266"/>
      <c r="L48" s="267"/>
      <c r="M48" s="268"/>
    </row>
    <row r="49" spans="1:13" ht="14.25" customHeight="1" x14ac:dyDescent="0.35">
      <c r="A49" s="272"/>
      <c r="B49" s="272"/>
      <c r="C49" s="273"/>
      <c r="D49" s="273"/>
      <c r="E49" s="24"/>
      <c r="F49" s="23"/>
      <c r="G49" s="228" t="s">
        <v>268</v>
      </c>
      <c r="H49" s="229">
        <f>'rapp 04'!H49+'rapp 04'!J49</f>
        <v>0</v>
      </c>
      <c r="I49" s="226"/>
      <c r="J49" s="108">
        <f>SUM(J9:J48)</f>
        <v>0</v>
      </c>
      <c r="K49" s="108" t="s">
        <v>60</v>
      </c>
      <c r="L49" s="82"/>
      <c r="M49" s="230" t="str">
        <f>"Totaal:"&amp;(H49+J49)</f>
        <v>Totaal:0</v>
      </c>
    </row>
  </sheetData>
  <sheetProtection algorithmName="SHA-512" hashValue="c+FC7IqkekCd79YCSgCE4f3BQRCYJRqp7C4l9cVxoIPFX5nMOCsKiNLzeHQUb3jXnq3Ar0U/fVYILgWPGD738w==" saltValue="KEOc7tSglUar7JxYJA2Ecw==" spinCount="100000" sheet="1" selectLockedCells="1"/>
  <mergeCells count="92">
    <mergeCell ref="A49:D49"/>
    <mergeCell ref="C46:I46"/>
    <mergeCell ref="K46:M46"/>
    <mergeCell ref="C47:I47"/>
    <mergeCell ref="K47:M47"/>
    <mergeCell ref="C48:I48"/>
    <mergeCell ref="K48:M48"/>
    <mergeCell ref="C43:I43"/>
    <mergeCell ref="K43:M43"/>
    <mergeCell ref="C44:I44"/>
    <mergeCell ref="K44:M44"/>
    <mergeCell ref="C45:I45"/>
    <mergeCell ref="K45:M45"/>
    <mergeCell ref="C40:I40"/>
    <mergeCell ref="K40:M40"/>
    <mergeCell ref="C41:I41"/>
    <mergeCell ref="K41:M41"/>
    <mergeCell ref="C42:I42"/>
    <mergeCell ref="K42:M42"/>
    <mergeCell ref="C37:I37"/>
    <mergeCell ref="K37:M37"/>
    <mergeCell ref="C38:I38"/>
    <mergeCell ref="K38:M38"/>
    <mergeCell ref="C39:I39"/>
    <mergeCell ref="K39:M39"/>
    <mergeCell ref="C34:I34"/>
    <mergeCell ref="K34:M34"/>
    <mergeCell ref="C35:I35"/>
    <mergeCell ref="K35:M35"/>
    <mergeCell ref="C36:I36"/>
    <mergeCell ref="K36:M36"/>
    <mergeCell ref="C31:I31"/>
    <mergeCell ref="K31:M31"/>
    <mergeCell ref="C32:I32"/>
    <mergeCell ref="K32:M32"/>
    <mergeCell ref="C33:I33"/>
    <mergeCell ref="K33:M33"/>
    <mergeCell ref="C28:I28"/>
    <mergeCell ref="K28:M28"/>
    <mergeCell ref="C29:I29"/>
    <mergeCell ref="K29:M29"/>
    <mergeCell ref="C30:I30"/>
    <mergeCell ref="K30:M30"/>
    <mergeCell ref="C25:I25"/>
    <mergeCell ref="K25:M25"/>
    <mergeCell ref="C26:I26"/>
    <mergeCell ref="K26:M26"/>
    <mergeCell ref="C27:I27"/>
    <mergeCell ref="K27:M27"/>
    <mergeCell ref="C22:I22"/>
    <mergeCell ref="K22:M22"/>
    <mergeCell ref="C23:I23"/>
    <mergeCell ref="K23:M23"/>
    <mergeCell ref="C24:I24"/>
    <mergeCell ref="K24:M24"/>
    <mergeCell ref="C19:I19"/>
    <mergeCell ref="K19:M19"/>
    <mergeCell ref="C20:I20"/>
    <mergeCell ref="K20:M20"/>
    <mergeCell ref="C21:I21"/>
    <mergeCell ref="K21:M21"/>
    <mergeCell ref="C16:I16"/>
    <mergeCell ref="K16:M16"/>
    <mergeCell ref="C17:I17"/>
    <mergeCell ref="K17:M17"/>
    <mergeCell ref="C18:I18"/>
    <mergeCell ref="K18:M18"/>
    <mergeCell ref="C13:I13"/>
    <mergeCell ref="K13:M13"/>
    <mergeCell ref="C14:I14"/>
    <mergeCell ref="K14:M14"/>
    <mergeCell ref="C15:I15"/>
    <mergeCell ref="K15:M15"/>
    <mergeCell ref="C10:I10"/>
    <mergeCell ref="K10:M10"/>
    <mergeCell ref="C11:I11"/>
    <mergeCell ref="K11:M11"/>
    <mergeCell ref="C12:I12"/>
    <mergeCell ref="K12:M12"/>
    <mergeCell ref="C9:I9"/>
    <mergeCell ref="K9:M9"/>
    <mergeCell ref="A3:C3"/>
    <mergeCell ref="I3:J3"/>
    <mergeCell ref="K3:M3"/>
    <mergeCell ref="A4:C4"/>
    <mergeCell ref="I4:J4"/>
    <mergeCell ref="K4:M4"/>
    <mergeCell ref="A5:C5"/>
    <mergeCell ref="I5:J5"/>
    <mergeCell ref="K5:M5"/>
    <mergeCell ref="A7:M7"/>
    <mergeCell ref="K8:M8"/>
  </mergeCells>
  <dataValidations count="1">
    <dataValidation type="list" allowBlank="1" showInputMessage="1" showErrorMessage="1" sqref="K9:M48" xr:uid="{78751A3E-ADB0-44D6-BBFB-40573DD757ED}">
      <formula1>IF(Oplnr=1,AMO,IF(Oplnr=2,GD,KO))</formula1>
    </dataValidation>
  </dataValidations>
  <pageMargins left="0.70866141732283472" right="0.59055118110236227" top="0.47244094488188981" bottom="1.0236220472440944" header="0.31496062992125984" footer="0.31496062992125984"/>
  <pageSetup paperSize="9" scale="74"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Blad10">
    <pageSetUpPr fitToPage="1"/>
  </sheetPr>
  <dimension ref="A1:J36"/>
  <sheetViews>
    <sheetView zoomScaleNormal="100" workbookViewId="0">
      <selection activeCell="B3" sqref="B3"/>
    </sheetView>
  </sheetViews>
  <sheetFormatPr defaultColWidth="9.1328125" defaultRowHeight="12.75" x14ac:dyDescent="0.35"/>
  <cols>
    <col min="1" max="1" width="3.265625" style="65" customWidth="1"/>
    <col min="2" max="2" width="22.1328125" style="65" customWidth="1"/>
    <col min="3" max="4" width="20.73046875" style="65" customWidth="1"/>
    <col min="5" max="5" width="2.86328125" style="65" customWidth="1"/>
    <col min="6" max="6" width="10.59765625" style="65" bestFit="1" customWidth="1"/>
    <col min="7" max="7" width="27.73046875" style="65" customWidth="1"/>
    <col min="8" max="8" width="30.265625" style="65" customWidth="1"/>
    <col min="9" max="9" width="20.73046875" style="65" customWidth="1"/>
    <col min="10" max="10" width="6" style="65" customWidth="1"/>
    <col min="11" max="16384" width="9.1328125" style="65"/>
  </cols>
  <sheetData>
    <row r="1" spans="1:10" ht="15" x14ac:dyDescent="0.4">
      <c r="A1" s="137" t="str">
        <f>IF('Algemene Informatie'!$B$16="Maak een keuze","Bijlage 8: Beoordeling Leer- en Werkhouding 1","Bijlage 8: Beoordeling Leer- en Werkhouding 1 "&amp;'Algemene Informatie'!$B$16)</f>
        <v>Bijlage 8: Beoordeling Leer- en Werkhouding 1 AMO (Applicatie- en mediaontwikkelaar 25187)</v>
      </c>
      <c r="B1" s="138"/>
      <c r="C1" s="138"/>
      <c r="D1" s="138"/>
      <c r="E1" s="138"/>
      <c r="F1" s="138"/>
      <c r="G1" s="138"/>
      <c r="H1" s="138"/>
      <c r="I1" s="138"/>
      <c r="J1" s="138"/>
    </row>
    <row r="2" spans="1:10" x14ac:dyDescent="0.35">
      <c r="A2" s="138"/>
      <c r="B2" s="138"/>
      <c r="C2" s="138"/>
      <c r="D2" s="138"/>
      <c r="E2" s="138"/>
      <c r="F2" s="139"/>
      <c r="G2" s="139"/>
      <c r="H2" s="138"/>
      <c r="I2" s="138"/>
      <c r="J2" s="138"/>
    </row>
    <row r="3" spans="1:10" ht="13.15" x14ac:dyDescent="0.35">
      <c r="A3" s="286" t="s">
        <v>28</v>
      </c>
      <c r="B3" s="286"/>
      <c r="C3" s="288" t="str">
        <f>IF('Algemene Informatie'!$B$3=0,"",'Algemene Informatie'!$B$3&amp;", "&amp;'Algemene Informatie'!$B$4&amp;" ("&amp;'Algemene Informatie'!$B$5&amp;")"&amp;" "&amp;'Algemene Informatie'!$B$13)</f>
        <v/>
      </c>
      <c r="D3" s="289"/>
      <c r="E3" s="140"/>
      <c r="F3" s="141"/>
      <c r="G3" s="141"/>
      <c r="H3" s="142" t="s">
        <v>255</v>
      </c>
      <c r="I3" s="290" t="str">
        <f>DAY('BPV-tijd'!B16)&amp;"-"&amp;MONTH('BPV-tijd'!B16)&amp;"-"&amp;YEAR('BPV-tijd'!B16)&amp;" t/m "&amp;DAY('BPV-tijd'!M21)&amp;"-"&amp;MONTH('BPV-tijd'!M21)&amp;"-"&amp;YEAR('BPV-tijd'!M21)</f>
        <v>29-1-2018 t/m 2-3-2018</v>
      </c>
      <c r="J3" s="291"/>
    </row>
    <row r="4" spans="1:10" ht="13.15" x14ac:dyDescent="0.4">
      <c r="A4" s="287" t="s">
        <v>61</v>
      </c>
      <c r="B4" s="287"/>
      <c r="C4" s="288" t="str">
        <f>IF('Algemene Informatie'!$B$17=0,"",'Algemene Informatie'!$B$17)</f>
        <v/>
      </c>
      <c r="D4" s="289"/>
      <c r="E4" s="143"/>
      <c r="F4" s="144"/>
      <c r="G4" s="144"/>
      <c r="H4" s="142" t="s">
        <v>258</v>
      </c>
      <c r="I4" s="292"/>
      <c r="J4" s="292"/>
    </row>
    <row r="5" spans="1:10" ht="13.15" x14ac:dyDescent="0.35">
      <c r="A5" s="286" t="s">
        <v>88</v>
      </c>
      <c r="B5" s="286"/>
      <c r="C5" s="288" t="str">
        <f>IF('Algemene Informatie'!$B$18=0,"",'Algemene Informatie'!$B$18)</f>
        <v/>
      </c>
      <c r="D5" s="289"/>
      <c r="E5" s="140"/>
      <c r="F5" s="141"/>
      <c r="G5" s="141"/>
      <c r="H5" s="142" t="s">
        <v>256</v>
      </c>
      <c r="I5" s="292"/>
      <c r="J5" s="292"/>
    </row>
    <row r="6" spans="1:10" ht="13.15" x14ac:dyDescent="0.35">
      <c r="A6" s="286" t="s">
        <v>29</v>
      </c>
      <c r="B6" s="286"/>
      <c r="C6" s="288" t="str">
        <f>IF('Algemene Informatie'!$B$28=0,"",'Algemene Informatie'!$B$28)</f>
        <v/>
      </c>
      <c r="D6" s="289"/>
      <c r="E6" s="140"/>
      <c r="F6" s="141"/>
      <c r="G6" s="141"/>
      <c r="H6" s="142" t="s">
        <v>30</v>
      </c>
      <c r="I6" s="293" t="str">
        <f>IF('Algemene Informatie'!$B$32=0,"",'Algemene Informatie'!$B$32)</f>
        <v/>
      </c>
      <c r="J6" s="293"/>
    </row>
    <row r="7" spans="1:10" x14ac:dyDescent="0.35">
      <c r="A7" s="140"/>
      <c r="B7" s="140"/>
      <c r="C7" s="143"/>
      <c r="D7" s="143"/>
      <c r="E7" s="143"/>
      <c r="F7" s="143"/>
      <c r="G7" s="143"/>
      <c r="H7" s="138"/>
      <c r="I7" s="138"/>
      <c r="J7" s="138"/>
    </row>
    <row r="8" spans="1:10" s="120" customFormat="1" ht="13.15" x14ac:dyDescent="0.4">
      <c r="A8" s="145"/>
      <c r="B8" s="145" t="s">
        <v>80</v>
      </c>
      <c r="C8" s="145"/>
      <c r="D8" s="145"/>
      <c r="E8" s="145"/>
      <c r="F8" s="145"/>
      <c r="G8" s="145"/>
      <c r="H8" s="145"/>
      <c r="I8" s="146"/>
      <c r="J8" s="146"/>
    </row>
    <row r="9" spans="1:10" s="120" customFormat="1" ht="13.15" x14ac:dyDescent="0.4">
      <c r="A9" s="147"/>
      <c r="B9" s="285" t="s">
        <v>79</v>
      </c>
      <c r="C9" s="285"/>
      <c r="D9" s="285"/>
      <c r="E9" s="285"/>
      <c r="F9" s="148" t="s">
        <v>259</v>
      </c>
      <c r="G9" s="285" t="s">
        <v>85</v>
      </c>
      <c r="H9" s="285"/>
      <c r="I9" s="285"/>
      <c r="J9" s="285"/>
    </row>
    <row r="10" spans="1:10" s="112" customFormat="1" ht="25.5" customHeight="1" x14ac:dyDescent="0.35">
      <c r="A10" s="149">
        <v>1</v>
      </c>
      <c r="B10" s="294" t="str">
        <f>Menu!D15</f>
        <v>Komt op tijd.</v>
      </c>
      <c r="C10" s="294"/>
      <c r="D10" s="294"/>
      <c r="E10" s="294"/>
      <c r="F10" s="136"/>
      <c r="G10" s="266"/>
      <c r="H10" s="267"/>
      <c r="I10" s="267"/>
      <c r="J10" s="268"/>
    </row>
    <row r="11" spans="1:10" s="112" customFormat="1" ht="25.5" customHeight="1" x14ac:dyDescent="0.35">
      <c r="A11" s="149">
        <v>2</v>
      </c>
      <c r="B11" s="294" t="str">
        <f>Menu!D16</f>
        <v xml:space="preserve">Komt gemaakte (werk)afspraken na. </v>
      </c>
      <c r="C11" s="294"/>
      <c r="D11" s="294"/>
      <c r="E11" s="294"/>
      <c r="F11" s="136"/>
      <c r="G11" s="266"/>
      <c r="H11" s="267"/>
      <c r="I11" s="267"/>
      <c r="J11" s="268"/>
    </row>
    <row r="12" spans="1:10" s="112" customFormat="1" ht="25.5" customHeight="1" x14ac:dyDescent="0.35">
      <c r="A12" s="149">
        <v>3</v>
      </c>
      <c r="B12" s="294" t="str">
        <f>Menu!D17</f>
        <v>Heeft een verzorgd uiterlijk.</v>
      </c>
      <c r="C12" s="294"/>
      <c r="D12" s="294"/>
      <c r="E12" s="294"/>
      <c r="F12" s="136"/>
      <c r="G12" s="266"/>
      <c r="H12" s="267"/>
      <c r="I12" s="267"/>
      <c r="J12" s="268"/>
    </row>
    <row r="13" spans="1:10" s="112" customFormat="1" ht="25.5" customHeight="1" x14ac:dyDescent="0.35">
      <c r="A13" s="149">
        <v>4</v>
      </c>
      <c r="B13" s="294" t="str">
        <f>Menu!D18</f>
        <v>Is vriendelijk en beleefd.</v>
      </c>
      <c r="C13" s="294"/>
      <c r="D13" s="294"/>
      <c r="E13" s="294"/>
      <c r="F13" s="136"/>
      <c r="G13" s="266"/>
      <c r="H13" s="267"/>
      <c r="I13" s="267"/>
      <c r="J13" s="268"/>
    </row>
    <row r="14" spans="1:10" s="112" customFormat="1" ht="25.5" customHeight="1" x14ac:dyDescent="0.35">
      <c r="A14" s="149">
        <v>5</v>
      </c>
      <c r="B14" s="294" t="str">
        <f>Menu!D19</f>
        <v>Meldt zich bij ziekte of verhindering tijdig af.</v>
      </c>
      <c r="C14" s="294"/>
      <c r="D14" s="294"/>
      <c r="E14" s="294"/>
      <c r="F14" s="136"/>
      <c r="G14" s="266"/>
      <c r="H14" s="267"/>
      <c r="I14" s="267"/>
      <c r="J14" s="268"/>
    </row>
    <row r="15" spans="1:10" s="112" customFormat="1" ht="25.5" customHeight="1" x14ac:dyDescent="0.35">
      <c r="A15" s="149">
        <v>6</v>
      </c>
      <c r="B15" s="294" t="str">
        <f>Menu!D20</f>
        <v>Heeft een correct taalgebruik.</v>
      </c>
      <c r="C15" s="294"/>
      <c r="D15" s="294"/>
      <c r="E15" s="294"/>
      <c r="F15" s="136"/>
      <c r="G15" s="266"/>
      <c r="H15" s="267"/>
      <c r="I15" s="267"/>
      <c r="J15" s="268"/>
    </row>
    <row r="16" spans="1:10" s="112" customFormat="1" ht="25.5" customHeight="1" x14ac:dyDescent="0.35">
      <c r="A16" s="149">
        <v>7</v>
      </c>
      <c r="B16" s="294" t="str">
        <f>Menu!D21</f>
        <v>Gaat zorgvuldig om met informatie.</v>
      </c>
      <c r="C16" s="294"/>
      <c r="D16" s="294"/>
      <c r="E16" s="294"/>
      <c r="F16" s="136"/>
      <c r="G16" s="266"/>
      <c r="H16" s="267"/>
      <c r="I16" s="267"/>
      <c r="J16" s="268"/>
    </row>
    <row r="17" spans="1:10" s="112" customFormat="1" ht="25.5" customHeight="1" x14ac:dyDescent="0.35">
      <c r="A17" s="149">
        <v>8</v>
      </c>
      <c r="B17" s="294" t="str">
        <f>Menu!D22</f>
        <v>Toont interesse voor het werk en de organisatie.</v>
      </c>
      <c r="C17" s="294"/>
      <c r="D17" s="294"/>
      <c r="E17" s="294"/>
      <c r="F17" s="136"/>
      <c r="G17" s="266"/>
      <c r="H17" s="267"/>
      <c r="I17" s="267"/>
      <c r="J17" s="268"/>
    </row>
    <row r="18" spans="1:10" s="112" customFormat="1" ht="25.5" customHeight="1" x14ac:dyDescent="0.35">
      <c r="A18" s="149">
        <v>9</v>
      </c>
      <c r="B18" s="294" t="str">
        <f>Menu!D23</f>
        <v>Toont inzet.</v>
      </c>
      <c r="C18" s="294"/>
      <c r="D18" s="294"/>
      <c r="E18" s="294"/>
      <c r="F18" s="136"/>
      <c r="G18" s="266"/>
      <c r="H18" s="267"/>
      <c r="I18" s="267"/>
      <c r="J18" s="268"/>
    </row>
    <row r="19" spans="1:10" s="112" customFormat="1" ht="25.5" customHeight="1" x14ac:dyDescent="0.35">
      <c r="A19" s="149">
        <v>10</v>
      </c>
      <c r="B19" s="294" t="str">
        <f>Menu!D24</f>
        <v>Toont betrokkenheid bij het werk.</v>
      </c>
      <c r="C19" s="294"/>
      <c r="D19" s="294"/>
      <c r="E19" s="294"/>
      <c r="F19" s="136"/>
      <c r="G19" s="266"/>
      <c r="H19" s="267"/>
      <c r="I19" s="267"/>
      <c r="J19" s="268"/>
    </row>
    <row r="20" spans="1:10" s="112" customFormat="1" ht="25.5" customHeight="1" x14ac:dyDescent="0.35">
      <c r="A20" s="149">
        <v>11</v>
      </c>
      <c r="B20" s="294" t="str">
        <f>Menu!D25</f>
        <v>Reflecteert op eigen handelen.</v>
      </c>
      <c r="C20" s="294"/>
      <c r="D20" s="294"/>
      <c r="E20" s="294"/>
      <c r="F20" s="136"/>
      <c r="G20" s="266"/>
      <c r="H20" s="267"/>
      <c r="I20" s="267"/>
      <c r="J20" s="268"/>
    </row>
    <row r="21" spans="1:10" s="112" customFormat="1" ht="25.5" customHeight="1" x14ac:dyDescent="0.35">
      <c r="A21" s="149">
        <v>12</v>
      </c>
      <c r="B21" s="294" t="str">
        <f>Menu!D26</f>
        <v>Handelt naar gekregen adviezen/feedback.</v>
      </c>
      <c r="C21" s="294"/>
      <c r="D21" s="294"/>
      <c r="E21" s="294"/>
      <c r="F21" s="136"/>
      <c r="G21" s="266"/>
      <c r="H21" s="267"/>
      <c r="I21" s="267"/>
      <c r="J21" s="268"/>
    </row>
    <row r="22" spans="1:10" s="112" customFormat="1" ht="25.5" customHeight="1" x14ac:dyDescent="0.35">
      <c r="A22" s="149">
        <v>13</v>
      </c>
      <c r="B22" s="294" t="str">
        <f>Menu!D27</f>
        <v>Neemt verantwoordelijkheid voor zijn eigen leerproces.</v>
      </c>
      <c r="C22" s="294"/>
      <c r="D22" s="294"/>
      <c r="E22" s="294"/>
      <c r="F22" s="136"/>
      <c r="G22" s="266"/>
      <c r="H22" s="267"/>
      <c r="I22" s="267"/>
      <c r="J22" s="268"/>
    </row>
    <row r="23" spans="1:10" s="112" customFormat="1" ht="25.5" customHeight="1" x14ac:dyDescent="0.35">
      <c r="A23" s="149">
        <v>14</v>
      </c>
      <c r="B23" s="294" t="str">
        <f>Menu!D28</f>
        <v>Neemt initiatief tot het voeren van evaluatie- en begeleidingsgesprekken.</v>
      </c>
      <c r="C23" s="294"/>
      <c r="D23" s="294"/>
      <c r="E23" s="294"/>
      <c r="F23" s="136"/>
      <c r="G23" s="266"/>
      <c r="H23" s="267"/>
      <c r="I23" s="267"/>
      <c r="J23" s="268"/>
    </row>
    <row r="24" spans="1:10" s="112" customFormat="1" ht="25.5" customHeight="1" x14ac:dyDescent="0.35">
      <c r="A24" s="149">
        <v>15</v>
      </c>
      <c r="B24" s="294" t="str">
        <f>Menu!D29</f>
        <v>Doet een voorstel tot te ondernemen werkzaamheden.</v>
      </c>
      <c r="C24" s="294"/>
      <c r="D24" s="294"/>
      <c r="E24" s="294"/>
      <c r="F24" s="136"/>
      <c r="G24" s="266"/>
      <c r="H24" s="267"/>
      <c r="I24" s="267"/>
      <c r="J24" s="268"/>
    </row>
    <row r="25" spans="1:10" s="112" customFormat="1" ht="25.5" customHeight="1" x14ac:dyDescent="0.35">
      <c r="A25" s="149">
        <v>16</v>
      </c>
      <c r="B25" s="294" t="str">
        <f>Menu!D30</f>
        <v>Biedt wekelijks zijn weekrapportage aan ter beoordeling.</v>
      </c>
      <c r="C25" s="294"/>
      <c r="D25" s="294"/>
      <c r="E25" s="294"/>
      <c r="F25" s="136"/>
      <c r="G25" s="266"/>
      <c r="H25" s="267"/>
      <c r="I25" s="267"/>
      <c r="J25" s="268"/>
    </row>
    <row r="26" spans="1:10" s="112" customFormat="1" ht="25.5" customHeight="1" x14ac:dyDescent="0.35">
      <c r="A26" s="149">
        <v>17</v>
      </c>
      <c r="B26" s="294" t="str">
        <f>Menu!D31</f>
        <v>Legt verantwoording af over de werkzaamheden.</v>
      </c>
      <c r="C26" s="294"/>
      <c r="D26" s="294"/>
      <c r="E26" s="294"/>
      <c r="F26" s="136"/>
      <c r="G26" s="266"/>
      <c r="H26" s="267"/>
      <c r="I26" s="267"/>
      <c r="J26" s="268"/>
    </row>
    <row r="27" spans="1:10" s="112" customFormat="1" ht="25.5" customHeight="1" x14ac:dyDescent="0.35">
      <c r="A27" s="150" t="s">
        <v>82</v>
      </c>
      <c r="B27" s="294" t="str">
        <f>Menu!D32</f>
        <v>Aantal uren gewerkt vanaf het begin van de stage:</v>
      </c>
      <c r="C27" s="294"/>
      <c r="D27" s="294"/>
      <c r="E27" s="294"/>
      <c r="F27" s="231">
        <f>'rapp 05'!H49+'rapp 05'!J49</f>
        <v>0</v>
      </c>
      <c r="G27" s="266"/>
      <c r="H27" s="267"/>
      <c r="I27" s="267"/>
      <c r="J27" s="268"/>
    </row>
    <row r="28" spans="1:10" s="112" customFormat="1" ht="25.5" customHeight="1" x14ac:dyDescent="0.35">
      <c r="A28" s="297" t="s">
        <v>83</v>
      </c>
      <c r="B28" s="298"/>
      <c r="C28" s="298"/>
      <c r="D28" s="298"/>
      <c r="E28" s="299"/>
      <c r="F28" s="155"/>
      <c r="G28" s="300" t="s">
        <v>84</v>
      </c>
      <c r="H28" s="300"/>
      <c r="I28" s="300"/>
      <c r="J28" s="300"/>
    </row>
    <row r="29" spans="1:10" x14ac:dyDescent="0.35">
      <c r="A29" s="295" t="s">
        <v>81</v>
      </c>
      <c r="B29" s="295"/>
      <c r="C29" s="296"/>
      <c r="D29" s="296"/>
      <c r="E29" s="296"/>
      <c r="F29" s="151"/>
      <c r="G29" s="152"/>
      <c r="H29" s="153"/>
      <c r="I29" s="152"/>
      <c r="J29" s="152"/>
    </row>
    <row r="31" spans="1:10" x14ac:dyDescent="0.35">
      <c r="A31" s="154"/>
      <c r="B31" s="154"/>
      <c r="C31" s="154"/>
      <c r="D31" s="154"/>
      <c r="E31" s="154"/>
      <c r="F31" s="154"/>
      <c r="G31" s="154"/>
      <c r="H31" s="154"/>
      <c r="I31" s="154"/>
      <c r="J31" s="154"/>
    </row>
    <row r="32" spans="1:10" x14ac:dyDescent="0.35">
      <c r="A32" s="154"/>
      <c r="B32" s="154"/>
      <c r="C32" s="154"/>
      <c r="D32" s="154"/>
      <c r="E32" s="154"/>
      <c r="F32" s="154"/>
      <c r="G32" s="154"/>
      <c r="H32" s="154"/>
      <c r="I32" s="154"/>
      <c r="J32" s="154"/>
    </row>
    <row r="33" spans="1:10" x14ac:dyDescent="0.35">
      <c r="A33" s="154"/>
      <c r="B33" s="154"/>
      <c r="C33" s="154"/>
      <c r="D33" s="154"/>
      <c r="E33" s="154"/>
      <c r="F33" s="154"/>
      <c r="G33" s="154"/>
      <c r="H33" s="154"/>
      <c r="I33" s="154"/>
      <c r="J33" s="154"/>
    </row>
    <row r="34" spans="1:10" x14ac:dyDescent="0.35">
      <c r="A34" s="154"/>
      <c r="B34" s="154"/>
      <c r="C34" s="154"/>
      <c r="D34" s="154"/>
      <c r="E34" s="154"/>
      <c r="F34" s="154"/>
      <c r="G34" s="154"/>
      <c r="H34" s="154"/>
      <c r="I34" s="154"/>
      <c r="J34" s="154"/>
    </row>
    <row r="35" spans="1:10" x14ac:dyDescent="0.35">
      <c r="A35" s="154"/>
      <c r="B35" s="154"/>
      <c r="C35" s="154"/>
      <c r="D35" s="154"/>
      <c r="E35" s="154"/>
      <c r="F35" s="154"/>
      <c r="G35" s="154"/>
      <c r="H35" s="154"/>
      <c r="I35" s="154"/>
      <c r="J35" s="154"/>
    </row>
    <row r="36" spans="1:10" x14ac:dyDescent="0.35">
      <c r="A36" s="154"/>
      <c r="B36" s="154"/>
      <c r="C36" s="154"/>
      <c r="D36" s="154"/>
      <c r="E36" s="154"/>
      <c r="F36" s="154"/>
      <c r="G36" s="154"/>
      <c r="H36" s="154"/>
      <c r="I36" s="154"/>
      <c r="J36" s="154"/>
    </row>
  </sheetData>
  <sheetProtection algorithmName="SHA-512" hashValue="1vf8HNQF5+FxQg75qlS9vmrHQcqmUc4cUGdcJNRvT/SsoerrMOV5sOciR9gHwcg4It9eUyO0lh434ALTkVHwig==" saltValue="KjXOrzksUMmJ3bEf1a0IHQ==" spinCount="100000" sheet="1" selectLockedCells="1"/>
  <mergeCells count="53">
    <mergeCell ref="G28:J28"/>
    <mergeCell ref="G26:J26"/>
    <mergeCell ref="G17:J17"/>
    <mergeCell ref="G18:J18"/>
    <mergeCell ref="G16:J16"/>
    <mergeCell ref="G24:J24"/>
    <mergeCell ref="G25:J25"/>
    <mergeCell ref="G23:J23"/>
    <mergeCell ref="G19:J19"/>
    <mergeCell ref="G20:J20"/>
    <mergeCell ref="G21:J21"/>
    <mergeCell ref="G22:J22"/>
    <mergeCell ref="G27:J27"/>
    <mergeCell ref="A29:E29"/>
    <mergeCell ref="B10:E10"/>
    <mergeCell ref="B11:E11"/>
    <mergeCell ref="B12:E12"/>
    <mergeCell ref="B13:E13"/>
    <mergeCell ref="B14:E14"/>
    <mergeCell ref="B15:E15"/>
    <mergeCell ref="A28:E28"/>
    <mergeCell ref="B16:E16"/>
    <mergeCell ref="B17:E17"/>
    <mergeCell ref="B23:E23"/>
    <mergeCell ref="B24:E24"/>
    <mergeCell ref="B27:E27"/>
    <mergeCell ref="B18:E18"/>
    <mergeCell ref="B19:E19"/>
    <mergeCell ref="B20:E20"/>
    <mergeCell ref="B21:E21"/>
    <mergeCell ref="B22:E22"/>
    <mergeCell ref="B25:E25"/>
    <mergeCell ref="B26:E26"/>
    <mergeCell ref="G10:J10"/>
    <mergeCell ref="G15:J15"/>
    <mergeCell ref="G11:J11"/>
    <mergeCell ref="G12:J12"/>
    <mergeCell ref="G13:J13"/>
    <mergeCell ref="G14:J14"/>
    <mergeCell ref="B9:E9"/>
    <mergeCell ref="A3:B3"/>
    <mergeCell ref="A5:B5"/>
    <mergeCell ref="A4:B4"/>
    <mergeCell ref="G9:J9"/>
    <mergeCell ref="C3:D3"/>
    <mergeCell ref="C4:D4"/>
    <mergeCell ref="C5:D5"/>
    <mergeCell ref="I3:J3"/>
    <mergeCell ref="I4:J4"/>
    <mergeCell ref="I6:J6"/>
    <mergeCell ref="I5:J5"/>
    <mergeCell ref="A6:B6"/>
    <mergeCell ref="C6:D6"/>
  </mergeCells>
  <phoneticPr fontId="6" type="noConversion"/>
  <pageMargins left="0.70866141732283472" right="0.70866141732283472" top="0.35433070866141736" bottom="1.0236220472440944" header="0.31496062992125984" footer="0.31496062992125984"/>
  <pageSetup paperSize="9" scale="81"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173D5-3597-41B5-868D-779B0E20A847}">
  <sheetPr codeName="Blad12">
    <pageSetUpPr fitToPage="1"/>
  </sheetPr>
  <dimension ref="A1:Q49"/>
  <sheetViews>
    <sheetView zoomScale="90" zoomScaleNormal="90" workbookViewId="0">
      <selection activeCell="B3" sqref="B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8.6640625" customWidth="1"/>
    <col min="10" max="10" width="10.796875" customWidth="1"/>
    <col min="11" max="12" width="13.265625" customWidth="1"/>
    <col min="13" max="13" width="16.53125" customWidth="1"/>
    <col min="14" max="14" width="9.1328125" style="9" customWidth="1"/>
    <col min="15" max="15" width="9.06640625" customWidth="1"/>
    <col min="17" max="17" width="9.06640625" style="186"/>
  </cols>
  <sheetData>
    <row r="1" spans="1:17" ht="15" x14ac:dyDescent="0.4">
      <c r="A1" s="22" t="str">
        <f>"Bijlage 6: Weekrapportage "&amp;'Algemene Informatie'!$B$16</f>
        <v>Bijlage 6: Weekrapportage AMO (Applicatie- en mediaontwikkelaar 25187)</v>
      </c>
      <c r="B1" s="22"/>
      <c r="C1" s="21"/>
      <c r="D1" s="21"/>
      <c r="E1" s="21"/>
      <c r="F1" s="21"/>
      <c r="G1" s="21"/>
      <c r="H1" s="21"/>
      <c r="I1" s="21"/>
      <c r="J1" s="82"/>
      <c r="K1" s="82"/>
      <c r="L1" s="82"/>
      <c r="M1" s="82"/>
      <c r="Q1" s="186">
        <f>COUNTIF(K$9:M$48,Menu!D3)</f>
        <v>0</v>
      </c>
    </row>
    <row r="2" spans="1:17" x14ac:dyDescent="0.35">
      <c r="A2" s="21"/>
      <c r="B2" s="21"/>
      <c r="C2" s="21"/>
      <c r="D2" s="21"/>
      <c r="E2" s="82"/>
      <c r="F2" s="82"/>
      <c r="G2" s="82"/>
      <c r="H2" s="21"/>
      <c r="I2" s="21"/>
      <c r="J2" s="82"/>
      <c r="K2" s="82"/>
      <c r="L2" s="82"/>
      <c r="M2" s="82"/>
      <c r="Q2" s="186">
        <f>COUNTIF(K$9:M$48,Menu!D4)</f>
        <v>0</v>
      </c>
    </row>
    <row r="3" spans="1:17" ht="13.15" x14ac:dyDescent="0.35">
      <c r="A3" s="275" t="s">
        <v>28</v>
      </c>
      <c r="B3" s="275"/>
      <c r="C3" s="275"/>
      <c r="D3" s="208" t="str">
        <f>IF('Algemene Informatie'!$B$3=0,"",'Algemene Informatie'!$B$3&amp;", "&amp;'Algemene Informatie'!$B$4&amp;" ("&amp;'Algemene Informatie'!$B$5&amp;")"&amp;" "&amp;'Algemene Informatie'!$B$13)</f>
        <v/>
      </c>
      <c r="E3" s="86"/>
      <c r="F3" s="88"/>
      <c r="G3" s="89"/>
      <c r="H3" s="21"/>
      <c r="I3" s="275" t="s">
        <v>78</v>
      </c>
      <c r="J3" s="275"/>
      <c r="K3" s="274" t="str">
        <f>IF('Algemene Informatie'!$B$39=0,"",'Algemene Informatie'!$B$39)</f>
        <v>2017-2018</v>
      </c>
      <c r="L3" s="274"/>
      <c r="M3" s="274"/>
      <c r="Q3" s="186">
        <f>COUNTIF(K$9:M$48,Menu!D5)</f>
        <v>0</v>
      </c>
    </row>
    <row r="4" spans="1:17" ht="13.15" x14ac:dyDescent="0.35">
      <c r="A4" s="276" t="s">
        <v>61</v>
      </c>
      <c r="B4" s="277"/>
      <c r="C4" s="278"/>
      <c r="D4" s="208" t="str">
        <f>IF('Algemene Informatie'!$B$17=0,"",'Algemene Informatie'!$B$17)</f>
        <v/>
      </c>
      <c r="E4" s="86"/>
      <c r="F4" s="88"/>
      <c r="G4" s="89"/>
      <c r="H4" s="21"/>
      <c r="I4" s="275" t="s">
        <v>29</v>
      </c>
      <c r="J4" s="275"/>
      <c r="K4" s="274" t="str">
        <f>IF('Algemene Informatie'!$B$28=0,"",'Algemene Informatie'!$B$28)</f>
        <v/>
      </c>
      <c r="L4" s="274"/>
      <c r="M4" s="274"/>
      <c r="Q4" s="186">
        <f>COUNTIF(K$9:M$48,Menu!D6)</f>
        <v>0</v>
      </c>
    </row>
    <row r="5" spans="1:17" ht="13.15" x14ac:dyDescent="0.35">
      <c r="A5" s="275" t="s">
        <v>88</v>
      </c>
      <c r="B5" s="275"/>
      <c r="C5" s="275"/>
      <c r="D5" s="208" t="str">
        <f>IF('Algemene Informatie'!$B$18=0,"",'Algemene Informatie'!$B$18)</f>
        <v/>
      </c>
      <c r="E5" s="86"/>
      <c r="F5" s="86"/>
      <c r="G5" s="82"/>
      <c r="H5" s="21"/>
      <c r="I5" s="275" t="s">
        <v>30</v>
      </c>
      <c r="J5" s="275"/>
      <c r="K5" s="274" t="str">
        <f>IF('Algemene Informatie'!$B$32=0,"",'Algemene Informatie'!$B$32)</f>
        <v/>
      </c>
      <c r="L5" s="274"/>
      <c r="M5" s="274"/>
      <c r="Q5" s="186">
        <f>COUNTIF(K$9:M$48,Menu!D7)</f>
        <v>0</v>
      </c>
    </row>
    <row r="6" spans="1:17" ht="13.15" x14ac:dyDescent="0.35">
      <c r="A6" s="91"/>
      <c r="B6" s="88"/>
      <c r="C6" s="88"/>
      <c r="D6" s="92"/>
      <c r="E6" s="86"/>
      <c r="F6" s="86"/>
      <c r="G6" s="82"/>
      <c r="H6" s="82"/>
      <c r="I6" s="88"/>
      <c r="J6" s="88"/>
      <c r="K6" s="92"/>
      <c r="L6" s="92"/>
      <c r="M6" s="92"/>
      <c r="Q6" s="186">
        <f>COUNTIF(K$9:M$48,Menu!D8)</f>
        <v>0</v>
      </c>
    </row>
    <row r="7" spans="1:17" ht="13.15" x14ac:dyDescent="0.4">
      <c r="A7" s="279" t="str">
        <f>IF(AND(ISNONTEXT($A$9),NOT(ISBLANK($A$9))),"RAPPORTAGE WEEK "&amp;1+INT((A9-DATE(YEAR(A9+4-WEEKDAY(A9+6)),1,5)+WEEKDAY(DATE(YEAR(A9+4-WEEKDAY(A9+6)),1,3)))/7),"RAPPORTAGE WEEK Nr.")</f>
        <v>RAPPORTAGE WEEK 10</v>
      </c>
      <c r="B7" s="280"/>
      <c r="C7" s="280"/>
      <c r="D7" s="280"/>
      <c r="E7" s="280"/>
      <c r="F7" s="280"/>
      <c r="G7" s="280"/>
      <c r="H7" s="280"/>
      <c r="I7" s="280"/>
      <c r="J7" s="280"/>
      <c r="K7" s="280"/>
      <c r="L7" s="280"/>
      <c r="M7" s="281"/>
      <c r="Q7" s="186">
        <f>COUNTIF(K$9:M$48,Menu!D9)</f>
        <v>0</v>
      </c>
    </row>
    <row r="8" spans="1:17" s="61" customFormat="1" ht="13.15" x14ac:dyDescent="0.35">
      <c r="A8" s="109" t="s">
        <v>31</v>
      </c>
      <c r="B8" s="131" t="s">
        <v>75</v>
      </c>
      <c r="C8" s="109" t="s">
        <v>32</v>
      </c>
      <c r="D8" s="132"/>
      <c r="E8" s="132"/>
      <c r="F8" s="132"/>
      <c r="G8" s="132"/>
      <c r="H8" s="132"/>
      <c r="I8" s="133"/>
      <c r="J8" s="134" t="s">
        <v>72</v>
      </c>
      <c r="K8" s="282" t="s">
        <v>221</v>
      </c>
      <c r="L8" s="283"/>
      <c r="M8" s="284"/>
      <c r="N8" s="135"/>
      <c r="Q8" s="186">
        <f>COUNTIF(K$9:M$48,Menu!D10)</f>
        <v>0</v>
      </c>
    </row>
    <row r="9" spans="1:17" ht="12.75" customHeight="1" x14ac:dyDescent="0.35">
      <c r="A9" s="84">
        <f>'BPV-tijd'!P21</f>
        <v>43164</v>
      </c>
      <c r="B9" s="85">
        <v>1</v>
      </c>
      <c r="C9" s="269"/>
      <c r="D9" s="270"/>
      <c r="E9" s="270"/>
      <c r="F9" s="270"/>
      <c r="G9" s="270"/>
      <c r="H9" s="270"/>
      <c r="I9" s="271"/>
      <c r="J9" s="130"/>
      <c r="K9" s="266"/>
      <c r="L9" s="267"/>
      <c r="M9" s="268"/>
      <c r="Q9" s="186">
        <f>COUNTIF(K$9:M$48,Menu!D11)</f>
        <v>0</v>
      </c>
    </row>
    <row r="10" spans="1:17" ht="12.75" customHeight="1" x14ac:dyDescent="0.35">
      <c r="A10" s="84"/>
      <c r="B10" s="85">
        <v>2</v>
      </c>
      <c r="C10" s="269"/>
      <c r="D10" s="270"/>
      <c r="E10" s="270"/>
      <c r="F10" s="270"/>
      <c r="G10" s="270"/>
      <c r="H10" s="270"/>
      <c r="I10" s="271"/>
      <c r="J10" s="130"/>
      <c r="K10" s="266"/>
      <c r="L10" s="267"/>
      <c r="M10" s="268"/>
      <c r="Q10" s="186">
        <f>COUNTIF(K$9:M$48,Menu!D12)</f>
        <v>0</v>
      </c>
    </row>
    <row r="11" spans="1:17" ht="12.75" customHeight="1" x14ac:dyDescent="0.35">
      <c r="A11" s="84"/>
      <c r="B11" s="85">
        <v>3</v>
      </c>
      <c r="C11" s="269"/>
      <c r="D11" s="270"/>
      <c r="E11" s="270"/>
      <c r="F11" s="270"/>
      <c r="G11" s="270"/>
      <c r="H11" s="270"/>
      <c r="I11" s="271"/>
      <c r="J11" s="130"/>
      <c r="K11" s="266"/>
      <c r="L11" s="267"/>
      <c r="M11" s="268"/>
      <c r="Q11" s="186">
        <f>COUNTIF(K$9:M$48,Menu!D13)</f>
        <v>0</v>
      </c>
    </row>
    <row r="12" spans="1:17" ht="12.75" customHeight="1" x14ac:dyDescent="0.35">
      <c r="A12" s="84"/>
      <c r="B12" s="85">
        <v>4</v>
      </c>
      <c r="C12" s="269"/>
      <c r="D12" s="270"/>
      <c r="E12" s="270"/>
      <c r="F12" s="270"/>
      <c r="G12" s="270"/>
      <c r="H12" s="270"/>
      <c r="I12" s="271"/>
      <c r="J12" s="130"/>
      <c r="K12" s="266"/>
      <c r="L12" s="267"/>
      <c r="M12" s="268"/>
    </row>
    <row r="13" spans="1:17" ht="12.75" customHeight="1" x14ac:dyDescent="0.35">
      <c r="A13" s="84"/>
      <c r="B13" s="85">
        <v>5</v>
      </c>
      <c r="C13" s="269"/>
      <c r="D13" s="270"/>
      <c r="E13" s="270"/>
      <c r="F13" s="270"/>
      <c r="G13" s="270"/>
      <c r="H13" s="270"/>
      <c r="I13" s="271"/>
      <c r="J13" s="130"/>
      <c r="K13" s="266"/>
      <c r="L13" s="267"/>
      <c r="M13" s="268"/>
    </row>
    <row r="14" spans="1:17" ht="12.75" customHeight="1" x14ac:dyDescent="0.35">
      <c r="A14" s="84"/>
      <c r="B14" s="85">
        <v>6</v>
      </c>
      <c r="C14" s="269"/>
      <c r="D14" s="270"/>
      <c r="E14" s="270"/>
      <c r="F14" s="270"/>
      <c r="G14" s="270"/>
      <c r="H14" s="270"/>
      <c r="I14" s="271"/>
      <c r="J14" s="130"/>
      <c r="K14" s="266"/>
      <c r="L14" s="267"/>
      <c r="M14" s="268"/>
    </row>
    <row r="15" spans="1:17" ht="12.75" customHeight="1" x14ac:dyDescent="0.35">
      <c r="A15" s="84"/>
      <c r="B15" s="85">
        <v>7</v>
      </c>
      <c r="C15" s="269"/>
      <c r="D15" s="270"/>
      <c r="E15" s="270"/>
      <c r="F15" s="270"/>
      <c r="G15" s="270"/>
      <c r="H15" s="270"/>
      <c r="I15" s="271"/>
      <c r="J15" s="130"/>
      <c r="K15" s="266"/>
      <c r="L15" s="267"/>
      <c r="M15" s="268"/>
    </row>
    <row r="16" spans="1:17" ht="12.75" customHeight="1" x14ac:dyDescent="0.35">
      <c r="A16" s="84"/>
      <c r="B16" s="85">
        <v>8</v>
      </c>
      <c r="C16" s="269"/>
      <c r="D16" s="270"/>
      <c r="E16" s="270"/>
      <c r="F16" s="270"/>
      <c r="G16" s="270"/>
      <c r="H16" s="270"/>
      <c r="I16" s="271"/>
      <c r="J16" s="130"/>
      <c r="K16" s="266"/>
      <c r="L16" s="267"/>
      <c r="M16" s="268"/>
    </row>
    <row r="17" spans="1:13" ht="12.75" customHeight="1" x14ac:dyDescent="0.35">
      <c r="A17" s="84">
        <f>A9+1</f>
        <v>43165</v>
      </c>
      <c r="B17" s="85">
        <v>1</v>
      </c>
      <c r="C17" s="269"/>
      <c r="D17" s="270"/>
      <c r="E17" s="270"/>
      <c r="F17" s="270"/>
      <c r="G17" s="270"/>
      <c r="H17" s="270"/>
      <c r="I17" s="271"/>
      <c r="J17" s="130"/>
      <c r="K17" s="266"/>
      <c r="L17" s="267"/>
      <c r="M17" s="268"/>
    </row>
    <row r="18" spans="1:13" ht="12.75" customHeight="1" x14ac:dyDescent="0.35">
      <c r="A18" s="84"/>
      <c r="B18" s="85">
        <v>2</v>
      </c>
      <c r="C18" s="269"/>
      <c r="D18" s="270"/>
      <c r="E18" s="270"/>
      <c r="F18" s="270"/>
      <c r="G18" s="270"/>
      <c r="H18" s="270"/>
      <c r="I18" s="271"/>
      <c r="J18" s="130"/>
      <c r="K18" s="266"/>
      <c r="L18" s="267"/>
      <c r="M18" s="268"/>
    </row>
    <row r="19" spans="1:13" ht="12.75" customHeight="1" x14ac:dyDescent="0.35">
      <c r="A19" s="84"/>
      <c r="B19" s="85">
        <v>3</v>
      </c>
      <c r="C19" s="269"/>
      <c r="D19" s="270"/>
      <c r="E19" s="270"/>
      <c r="F19" s="270"/>
      <c r="G19" s="270"/>
      <c r="H19" s="270"/>
      <c r="I19" s="271"/>
      <c r="J19" s="130"/>
      <c r="K19" s="266"/>
      <c r="L19" s="267"/>
      <c r="M19" s="268"/>
    </row>
    <row r="20" spans="1:13" ht="12.75" customHeight="1" x14ac:dyDescent="0.35">
      <c r="A20" s="84"/>
      <c r="B20" s="85">
        <v>4</v>
      </c>
      <c r="C20" s="269"/>
      <c r="D20" s="270"/>
      <c r="E20" s="270"/>
      <c r="F20" s="270"/>
      <c r="G20" s="270"/>
      <c r="H20" s="270"/>
      <c r="I20" s="271"/>
      <c r="J20" s="130"/>
      <c r="K20" s="266"/>
      <c r="L20" s="267"/>
      <c r="M20" s="268"/>
    </row>
    <row r="21" spans="1:13" x14ac:dyDescent="0.35">
      <c r="A21" s="84"/>
      <c r="B21" s="85">
        <v>5</v>
      </c>
      <c r="C21" s="269"/>
      <c r="D21" s="270"/>
      <c r="E21" s="270"/>
      <c r="F21" s="270"/>
      <c r="G21" s="270"/>
      <c r="H21" s="270"/>
      <c r="I21" s="271"/>
      <c r="J21" s="130"/>
      <c r="K21" s="266"/>
      <c r="L21" s="267"/>
      <c r="M21" s="268"/>
    </row>
    <row r="22" spans="1:13" x14ac:dyDescent="0.35">
      <c r="A22" s="84"/>
      <c r="B22" s="85">
        <v>6</v>
      </c>
      <c r="C22" s="269"/>
      <c r="D22" s="270"/>
      <c r="E22" s="270"/>
      <c r="F22" s="270"/>
      <c r="G22" s="270"/>
      <c r="H22" s="270"/>
      <c r="I22" s="271"/>
      <c r="J22" s="130"/>
      <c r="K22" s="266"/>
      <c r="L22" s="267"/>
      <c r="M22" s="268"/>
    </row>
    <row r="23" spans="1:13" x14ac:dyDescent="0.35">
      <c r="A23" s="84"/>
      <c r="B23" s="85">
        <v>7</v>
      </c>
      <c r="C23" s="269"/>
      <c r="D23" s="270"/>
      <c r="E23" s="270"/>
      <c r="F23" s="270"/>
      <c r="G23" s="270"/>
      <c r="H23" s="270"/>
      <c r="I23" s="271"/>
      <c r="J23" s="130"/>
      <c r="K23" s="266"/>
      <c r="L23" s="267"/>
      <c r="M23" s="268"/>
    </row>
    <row r="24" spans="1:13" x14ac:dyDescent="0.35">
      <c r="A24" s="84"/>
      <c r="B24" s="85">
        <v>8</v>
      </c>
      <c r="C24" s="269"/>
      <c r="D24" s="270"/>
      <c r="E24" s="270"/>
      <c r="F24" s="270"/>
      <c r="G24" s="270"/>
      <c r="H24" s="270"/>
      <c r="I24" s="271"/>
      <c r="J24" s="130"/>
      <c r="K24" s="266"/>
      <c r="L24" s="267"/>
      <c r="M24" s="268"/>
    </row>
    <row r="25" spans="1:13" x14ac:dyDescent="0.35">
      <c r="A25" s="84">
        <f>A9+2</f>
        <v>43166</v>
      </c>
      <c r="B25" s="85">
        <v>1</v>
      </c>
      <c r="C25" s="269"/>
      <c r="D25" s="270"/>
      <c r="E25" s="270"/>
      <c r="F25" s="270"/>
      <c r="G25" s="270"/>
      <c r="H25" s="270"/>
      <c r="I25" s="271"/>
      <c r="J25" s="130"/>
      <c r="K25" s="266"/>
      <c r="L25" s="267"/>
      <c r="M25" s="268"/>
    </row>
    <row r="26" spans="1:13" x14ac:dyDescent="0.35">
      <c r="A26" s="84"/>
      <c r="B26" s="85">
        <v>2</v>
      </c>
      <c r="C26" s="269"/>
      <c r="D26" s="270"/>
      <c r="E26" s="270"/>
      <c r="F26" s="270"/>
      <c r="G26" s="270"/>
      <c r="H26" s="270"/>
      <c r="I26" s="271"/>
      <c r="J26" s="130"/>
      <c r="K26" s="266"/>
      <c r="L26" s="267"/>
      <c r="M26" s="268"/>
    </row>
    <row r="27" spans="1:13" x14ac:dyDescent="0.35">
      <c r="A27" s="84"/>
      <c r="B27" s="85">
        <v>3</v>
      </c>
      <c r="C27" s="269"/>
      <c r="D27" s="270"/>
      <c r="E27" s="270"/>
      <c r="F27" s="270"/>
      <c r="G27" s="270"/>
      <c r="H27" s="270"/>
      <c r="I27" s="271"/>
      <c r="J27" s="130"/>
      <c r="K27" s="266"/>
      <c r="L27" s="267"/>
      <c r="M27" s="268"/>
    </row>
    <row r="28" spans="1:13" x14ac:dyDescent="0.35">
      <c r="A28" s="84"/>
      <c r="B28" s="85">
        <v>4</v>
      </c>
      <c r="C28" s="269"/>
      <c r="D28" s="270"/>
      <c r="E28" s="270"/>
      <c r="F28" s="270"/>
      <c r="G28" s="270"/>
      <c r="H28" s="270"/>
      <c r="I28" s="271"/>
      <c r="J28" s="130"/>
      <c r="K28" s="266"/>
      <c r="L28" s="267"/>
      <c r="M28" s="268"/>
    </row>
    <row r="29" spans="1:13" x14ac:dyDescent="0.35">
      <c r="A29" s="84"/>
      <c r="B29" s="85">
        <v>5</v>
      </c>
      <c r="C29" s="269"/>
      <c r="D29" s="270"/>
      <c r="E29" s="270"/>
      <c r="F29" s="270"/>
      <c r="G29" s="270"/>
      <c r="H29" s="270"/>
      <c r="I29" s="271"/>
      <c r="J29" s="130"/>
      <c r="K29" s="266"/>
      <c r="L29" s="267"/>
      <c r="M29" s="268"/>
    </row>
    <row r="30" spans="1:13" x14ac:dyDescent="0.35">
      <c r="A30" s="84"/>
      <c r="B30" s="85">
        <v>6</v>
      </c>
      <c r="C30" s="269"/>
      <c r="D30" s="270"/>
      <c r="E30" s="270"/>
      <c r="F30" s="270"/>
      <c r="G30" s="270"/>
      <c r="H30" s="270"/>
      <c r="I30" s="271"/>
      <c r="J30" s="130"/>
      <c r="K30" s="266"/>
      <c r="L30" s="267"/>
      <c r="M30" s="268"/>
    </row>
    <row r="31" spans="1:13" x14ac:dyDescent="0.35">
      <c r="A31" s="84"/>
      <c r="B31" s="85">
        <v>7</v>
      </c>
      <c r="C31" s="269"/>
      <c r="D31" s="270"/>
      <c r="E31" s="270"/>
      <c r="F31" s="270"/>
      <c r="G31" s="270"/>
      <c r="H31" s="270"/>
      <c r="I31" s="271"/>
      <c r="J31" s="130"/>
      <c r="K31" s="266"/>
      <c r="L31" s="267"/>
      <c r="M31" s="268"/>
    </row>
    <row r="32" spans="1:13" x14ac:dyDescent="0.35">
      <c r="A32" s="84"/>
      <c r="B32" s="85">
        <v>8</v>
      </c>
      <c r="C32" s="269"/>
      <c r="D32" s="270"/>
      <c r="E32" s="270"/>
      <c r="F32" s="270"/>
      <c r="G32" s="270"/>
      <c r="H32" s="270"/>
      <c r="I32" s="271"/>
      <c r="J32" s="130"/>
      <c r="K32" s="266"/>
      <c r="L32" s="267"/>
      <c r="M32" s="268"/>
    </row>
    <row r="33" spans="1:13" x14ac:dyDescent="0.35">
      <c r="A33" s="84">
        <f>A9+3</f>
        <v>43167</v>
      </c>
      <c r="B33" s="85">
        <v>1</v>
      </c>
      <c r="C33" s="269"/>
      <c r="D33" s="270"/>
      <c r="E33" s="270"/>
      <c r="F33" s="270"/>
      <c r="G33" s="270"/>
      <c r="H33" s="270"/>
      <c r="I33" s="271"/>
      <c r="J33" s="130"/>
      <c r="K33" s="266"/>
      <c r="L33" s="267"/>
      <c r="M33" s="268"/>
    </row>
    <row r="34" spans="1:13" x14ac:dyDescent="0.35">
      <c r="A34" s="84"/>
      <c r="B34" s="85">
        <v>2</v>
      </c>
      <c r="C34" s="269"/>
      <c r="D34" s="270"/>
      <c r="E34" s="270"/>
      <c r="F34" s="270"/>
      <c r="G34" s="270"/>
      <c r="H34" s="270"/>
      <c r="I34" s="271"/>
      <c r="J34" s="130"/>
      <c r="K34" s="266"/>
      <c r="L34" s="267"/>
      <c r="M34" s="268"/>
    </row>
    <row r="35" spans="1:13" x14ac:dyDescent="0.35">
      <c r="A35" s="84"/>
      <c r="B35" s="85">
        <v>3</v>
      </c>
      <c r="C35" s="269"/>
      <c r="D35" s="270"/>
      <c r="E35" s="270"/>
      <c r="F35" s="270"/>
      <c r="G35" s="270"/>
      <c r="H35" s="270"/>
      <c r="I35" s="271"/>
      <c r="J35" s="130"/>
      <c r="K35" s="266"/>
      <c r="L35" s="267"/>
      <c r="M35" s="268"/>
    </row>
    <row r="36" spans="1:13" x14ac:dyDescent="0.35">
      <c r="A36" s="84"/>
      <c r="B36" s="85">
        <v>4</v>
      </c>
      <c r="C36" s="269"/>
      <c r="D36" s="270"/>
      <c r="E36" s="270"/>
      <c r="F36" s="270"/>
      <c r="G36" s="270"/>
      <c r="H36" s="270"/>
      <c r="I36" s="271"/>
      <c r="J36" s="130"/>
      <c r="K36" s="266"/>
      <c r="L36" s="267"/>
      <c r="M36" s="268"/>
    </row>
    <row r="37" spans="1:13" x14ac:dyDescent="0.35">
      <c r="A37" s="84"/>
      <c r="B37" s="85">
        <v>5</v>
      </c>
      <c r="C37" s="269"/>
      <c r="D37" s="270"/>
      <c r="E37" s="270"/>
      <c r="F37" s="270"/>
      <c r="G37" s="270"/>
      <c r="H37" s="270"/>
      <c r="I37" s="271"/>
      <c r="J37" s="130"/>
      <c r="K37" s="266"/>
      <c r="L37" s="267"/>
      <c r="M37" s="268"/>
    </row>
    <row r="38" spans="1:13" x14ac:dyDescent="0.35">
      <c r="A38" s="84"/>
      <c r="B38" s="85">
        <v>6</v>
      </c>
      <c r="C38" s="269"/>
      <c r="D38" s="270"/>
      <c r="E38" s="270"/>
      <c r="F38" s="270"/>
      <c r="G38" s="270"/>
      <c r="H38" s="270"/>
      <c r="I38" s="271"/>
      <c r="J38" s="130"/>
      <c r="K38" s="266"/>
      <c r="L38" s="267"/>
      <c r="M38" s="268"/>
    </row>
    <row r="39" spans="1:13" x14ac:dyDescent="0.35">
      <c r="A39" s="84"/>
      <c r="B39" s="85">
        <v>7</v>
      </c>
      <c r="C39" s="269"/>
      <c r="D39" s="270"/>
      <c r="E39" s="270"/>
      <c r="F39" s="270"/>
      <c r="G39" s="270"/>
      <c r="H39" s="270"/>
      <c r="I39" s="271"/>
      <c r="J39" s="130"/>
      <c r="K39" s="266"/>
      <c r="L39" s="267"/>
      <c r="M39" s="268"/>
    </row>
    <row r="40" spans="1:13" x14ac:dyDescent="0.35">
      <c r="A40" s="84"/>
      <c r="B40" s="85">
        <v>8</v>
      </c>
      <c r="C40" s="269"/>
      <c r="D40" s="270"/>
      <c r="E40" s="270"/>
      <c r="F40" s="270"/>
      <c r="G40" s="270"/>
      <c r="H40" s="270"/>
      <c r="I40" s="271"/>
      <c r="J40" s="130"/>
      <c r="K40" s="266"/>
      <c r="L40" s="267"/>
      <c r="M40" s="268"/>
    </row>
    <row r="41" spans="1:13" x14ac:dyDescent="0.35">
      <c r="A41" s="84">
        <f>A9+4</f>
        <v>43168</v>
      </c>
      <c r="B41" s="85">
        <v>1</v>
      </c>
      <c r="C41" s="269"/>
      <c r="D41" s="270"/>
      <c r="E41" s="270"/>
      <c r="F41" s="270"/>
      <c r="G41" s="270"/>
      <c r="H41" s="270"/>
      <c r="I41" s="271"/>
      <c r="J41" s="130"/>
      <c r="K41" s="266"/>
      <c r="L41" s="267"/>
      <c r="M41" s="268"/>
    </row>
    <row r="42" spans="1:13" x14ac:dyDescent="0.35">
      <c r="A42" s="84"/>
      <c r="B42" s="85">
        <v>2</v>
      </c>
      <c r="C42" s="269"/>
      <c r="D42" s="270"/>
      <c r="E42" s="270"/>
      <c r="F42" s="270"/>
      <c r="G42" s="270"/>
      <c r="H42" s="270"/>
      <c r="I42" s="271"/>
      <c r="J42" s="130"/>
      <c r="K42" s="266"/>
      <c r="L42" s="267"/>
      <c r="M42" s="268"/>
    </row>
    <row r="43" spans="1:13" x14ac:dyDescent="0.35">
      <c r="A43" s="84"/>
      <c r="B43" s="85">
        <v>3</v>
      </c>
      <c r="C43" s="269"/>
      <c r="D43" s="270"/>
      <c r="E43" s="270"/>
      <c r="F43" s="270"/>
      <c r="G43" s="270"/>
      <c r="H43" s="270"/>
      <c r="I43" s="271"/>
      <c r="J43" s="130"/>
      <c r="K43" s="266"/>
      <c r="L43" s="267"/>
      <c r="M43" s="268"/>
    </row>
    <row r="44" spans="1:13" x14ac:dyDescent="0.35">
      <c r="A44" s="84"/>
      <c r="B44" s="85">
        <v>4</v>
      </c>
      <c r="C44" s="269"/>
      <c r="D44" s="270"/>
      <c r="E44" s="270"/>
      <c r="F44" s="270"/>
      <c r="G44" s="270"/>
      <c r="H44" s="270"/>
      <c r="I44" s="271"/>
      <c r="J44" s="130"/>
      <c r="K44" s="266"/>
      <c r="L44" s="267"/>
      <c r="M44" s="268"/>
    </row>
    <row r="45" spans="1:13" x14ac:dyDescent="0.35">
      <c r="A45" s="84"/>
      <c r="B45" s="85">
        <v>5</v>
      </c>
      <c r="C45" s="269"/>
      <c r="D45" s="270"/>
      <c r="E45" s="270"/>
      <c r="F45" s="270"/>
      <c r="G45" s="270"/>
      <c r="H45" s="270"/>
      <c r="I45" s="271"/>
      <c r="J45" s="130"/>
      <c r="K45" s="266"/>
      <c r="L45" s="267"/>
      <c r="M45" s="268"/>
    </row>
    <row r="46" spans="1:13" x14ac:dyDescent="0.35">
      <c r="A46" s="84"/>
      <c r="B46" s="85">
        <v>6</v>
      </c>
      <c r="C46" s="269"/>
      <c r="D46" s="270"/>
      <c r="E46" s="270"/>
      <c r="F46" s="270"/>
      <c r="G46" s="270"/>
      <c r="H46" s="270"/>
      <c r="I46" s="271"/>
      <c r="J46" s="130"/>
      <c r="K46" s="266"/>
      <c r="L46" s="267"/>
      <c r="M46" s="268"/>
    </row>
    <row r="47" spans="1:13" x14ac:dyDescent="0.35">
      <c r="A47" s="84"/>
      <c r="B47" s="85">
        <v>7</v>
      </c>
      <c r="C47" s="269"/>
      <c r="D47" s="270"/>
      <c r="E47" s="270"/>
      <c r="F47" s="270"/>
      <c r="G47" s="270"/>
      <c r="H47" s="270"/>
      <c r="I47" s="271"/>
      <c r="J47" s="130"/>
      <c r="K47" s="266"/>
      <c r="L47" s="267"/>
      <c r="M47" s="268"/>
    </row>
    <row r="48" spans="1:13" x14ac:dyDescent="0.35">
      <c r="A48" s="84"/>
      <c r="B48" s="85">
        <v>8</v>
      </c>
      <c r="C48" s="269"/>
      <c r="D48" s="270"/>
      <c r="E48" s="270"/>
      <c r="F48" s="270"/>
      <c r="G48" s="270"/>
      <c r="H48" s="270"/>
      <c r="I48" s="271"/>
      <c r="J48" s="130"/>
      <c r="K48" s="266"/>
      <c r="L48" s="267"/>
      <c r="M48" s="268"/>
    </row>
    <row r="49" spans="1:13" ht="14.25" customHeight="1" x14ac:dyDescent="0.35">
      <c r="A49" s="272"/>
      <c r="B49" s="272"/>
      <c r="C49" s="273"/>
      <c r="D49" s="273"/>
      <c r="E49" s="24"/>
      <c r="F49" s="23"/>
      <c r="G49" s="228" t="s">
        <v>268</v>
      </c>
      <c r="H49" s="229">
        <f>'rapp 05'!H49+'rapp 05'!J49</f>
        <v>0</v>
      </c>
      <c r="I49" s="226"/>
      <c r="J49" s="108">
        <f>SUM(J9:J48)</f>
        <v>0</v>
      </c>
      <c r="K49" s="108" t="s">
        <v>60</v>
      </c>
      <c r="L49" s="82"/>
      <c r="M49" s="230" t="str">
        <f>"Totaal:"&amp;(H49+J49)</f>
        <v>Totaal:0</v>
      </c>
    </row>
  </sheetData>
  <sheetProtection algorithmName="SHA-512" hashValue="qFK6lRfVOULhcqRfjU9S8ZhsGEqA4OymyOBcDwEeaVHpAeRm9PIkpuTyE0kDvtFmUNW8NnG4i0YTcvSPJvJwlg==" saltValue="ex979SCUln8so7nlbQn9oQ==" spinCount="100000" sheet="1" selectLockedCells="1"/>
  <mergeCells count="92">
    <mergeCell ref="A49:D49"/>
    <mergeCell ref="C46:I46"/>
    <mergeCell ref="K46:M46"/>
    <mergeCell ref="C47:I47"/>
    <mergeCell ref="K47:M47"/>
    <mergeCell ref="C48:I48"/>
    <mergeCell ref="K48:M48"/>
    <mergeCell ref="C43:I43"/>
    <mergeCell ref="K43:M43"/>
    <mergeCell ref="C44:I44"/>
    <mergeCell ref="K44:M44"/>
    <mergeCell ref="C45:I45"/>
    <mergeCell ref="K45:M45"/>
    <mergeCell ref="C40:I40"/>
    <mergeCell ref="K40:M40"/>
    <mergeCell ref="C41:I41"/>
    <mergeCell ref="K41:M41"/>
    <mergeCell ref="C42:I42"/>
    <mergeCell ref="K42:M42"/>
    <mergeCell ref="C37:I37"/>
    <mergeCell ref="K37:M37"/>
    <mergeCell ref="C38:I38"/>
    <mergeCell ref="K38:M38"/>
    <mergeCell ref="C39:I39"/>
    <mergeCell ref="K39:M39"/>
    <mergeCell ref="C34:I34"/>
    <mergeCell ref="K34:M34"/>
    <mergeCell ref="C35:I35"/>
    <mergeCell ref="K35:M35"/>
    <mergeCell ref="C36:I36"/>
    <mergeCell ref="K36:M36"/>
    <mergeCell ref="C31:I31"/>
    <mergeCell ref="K31:M31"/>
    <mergeCell ref="C32:I32"/>
    <mergeCell ref="K32:M32"/>
    <mergeCell ref="C33:I33"/>
    <mergeCell ref="K33:M33"/>
    <mergeCell ref="C28:I28"/>
    <mergeCell ref="K28:M28"/>
    <mergeCell ref="C29:I29"/>
    <mergeCell ref="K29:M29"/>
    <mergeCell ref="C30:I30"/>
    <mergeCell ref="K30:M30"/>
    <mergeCell ref="C25:I25"/>
    <mergeCell ref="K25:M25"/>
    <mergeCell ref="C26:I26"/>
    <mergeCell ref="K26:M26"/>
    <mergeCell ref="C27:I27"/>
    <mergeCell ref="K27:M27"/>
    <mergeCell ref="C22:I22"/>
    <mergeCell ref="K22:M22"/>
    <mergeCell ref="C23:I23"/>
    <mergeCell ref="K23:M23"/>
    <mergeCell ref="C24:I24"/>
    <mergeCell ref="K24:M24"/>
    <mergeCell ref="C19:I19"/>
    <mergeCell ref="K19:M19"/>
    <mergeCell ref="C20:I20"/>
    <mergeCell ref="K20:M20"/>
    <mergeCell ref="C21:I21"/>
    <mergeCell ref="K21:M21"/>
    <mergeCell ref="C16:I16"/>
    <mergeCell ref="K16:M16"/>
    <mergeCell ref="C17:I17"/>
    <mergeCell ref="K17:M17"/>
    <mergeCell ref="C18:I18"/>
    <mergeCell ref="K18:M18"/>
    <mergeCell ref="C13:I13"/>
    <mergeCell ref="K13:M13"/>
    <mergeCell ref="C14:I14"/>
    <mergeCell ref="K14:M14"/>
    <mergeCell ref="C15:I15"/>
    <mergeCell ref="K15:M15"/>
    <mergeCell ref="C10:I10"/>
    <mergeCell ref="K10:M10"/>
    <mergeCell ref="C11:I11"/>
    <mergeCell ref="K11:M11"/>
    <mergeCell ref="C12:I12"/>
    <mergeCell ref="K12:M12"/>
    <mergeCell ref="C9:I9"/>
    <mergeCell ref="K9:M9"/>
    <mergeCell ref="A3:C3"/>
    <mergeCell ref="I3:J3"/>
    <mergeCell ref="K3:M3"/>
    <mergeCell ref="A4:C4"/>
    <mergeCell ref="I4:J4"/>
    <mergeCell ref="K4:M4"/>
    <mergeCell ref="A5:C5"/>
    <mergeCell ref="I5:J5"/>
    <mergeCell ref="K5:M5"/>
    <mergeCell ref="A7:M7"/>
    <mergeCell ref="K8:M8"/>
  </mergeCells>
  <dataValidations count="1">
    <dataValidation type="list" allowBlank="1" showInputMessage="1" showErrorMessage="1" sqref="K9:M48" xr:uid="{4D935531-325D-467B-94D7-81818203FF32}">
      <formula1>IF(Oplnr=1,AMO,IF(Oplnr=2,GD,KO))</formula1>
    </dataValidation>
  </dataValidations>
  <pageMargins left="0.70866141732283472" right="0.59055118110236227" top="0.47244094488188981" bottom="1.0236220472440944" header="0.31496062992125984" footer="0.31496062992125984"/>
  <pageSetup paperSize="9" scale="74"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B6F32-3140-45E2-87F3-4C8C2E99917D}">
  <sheetPr codeName="Blad13">
    <pageSetUpPr fitToPage="1"/>
  </sheetPr>
  <dimension ref="A1:Q49"/>
  <sheetViews>
    <sheetView zoomScale="90" zoomScaleNormal="90" workbookViewId="0">
      <selection activeCell="B3" sqref="B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8.6640625" customWidth="1"/>
    <col min="10" max="10" width="10.796875" customWidth="1"/>
    <col min="11" max="12" width="13.265625" customWidth="1"/>
    <col min="13" max="13" width="16.53125" customWidth="1"/>
    <col min="14" max="14" width="9.1328125" style="9" customWidth="1"/>
    <col min="15" max="15" width="9.06640625" customWidth="1"/>
    <col min="17" max="17" width="9.06640625" style="186"/>
  </cols>
  <sheetData>
    <row r="1" spans="1:17" ht="15" x14ac:dyDescent="0.4">
      <c r="A1" s="22" t="str">
        <f>"Bijlage 6: Weekrapportage "&amp;'Algemene Informatie'!$B$16</f>
        <v>Bijlage 6: Weekrapportage AMO (Applicatie- en mediaontwikkelaar 25187)</v>
      </c>
      <c r="B1" s="22"/>
      <c r="C1" s="21"/>
      <c r="D1" s="21"/>
      <c r="E1" s="21"/>
      <c r="F1" s="21"/>
      <c r="G1" s="21"/>
      <c r="H1" s="21"/>
      <c r="I1" s="21"/>
      <c r="J1" s="82"/>
      <c r="K1" s="82"/>
      <c r="L1" s="82"/>
      <c r="M1" s="82"/>
      <c r="Q1" s="186">
        <f>COUNTIF(K$9:M$48,Menu!D3)</f>
        <v>0</v>
      </c>
    </row>
    <row r="2" spans="1:17" x14ac:dyDescent="0.35">
      <c r="A2" s="21"/>
      <c r="B2" s="21"/>
      <c r="C2" s="21"/>
      <c r="D2" s="21"/>
      <c r="E2" s="82"/>
      <c r="F2" s="82"/>
      <c r="G2" s="82"/>
      <c r="H2" s="21"/>
      <c r="I2" s="21"/>
      <c r="J2" s="82"/>
      <c r="K2" s="82"/>
      <c r="L2" s="82"/>
      <c r="M2" s="82"/>
      <c r="Q2" s="186">
        <f>COUNTIF(K$9:M$48,Menu!D4)</f>
        <v>0</v>
      </c>
    </row>
    <row r="3" spans="1:17" ht="13.15" x14ac:dyDescent="0.35">
      <c r="A3" s="275" t="s">
        <v>28</v>
      </c>
      <c r="B3" s="275"/>
      <c r="C3" s="275"/>
      <c r="D3" s="208" t="str">
        <f>IF('Algemene Informatie'!$B$3=0,"",'Algemene Informatie'!$B$3&amp;", "&amp;'Algemene Informatie'!$B$4&amp;" ("&amp;'Algemene Informatie'!$B$5&amp;")"&amp;" "&amp;'Algemene Informatie'!$B$13)</f>
        <v/>
      </c>
      <c r="E3" s="86"/>
      <c r="F3" s="88"/>
      <c r="G3" s="89"/>
      <c r="H3" s="21"/>
      <c r="I3" s="275" t="s">
        <v>78</v>
      </c>
      <c r="J3" s="275"/>
      <c r="K3" s="274" t="str">
        <f>IF('Algemene Informatie'!$B$39=0,"",'Algemene Informatie'!$B$39)</f>
        <v>2017-2018</v>
      </c>
      <c r="L3" s="274"/>
      <c r="M3" s="274"/>
      <c r="Q3" s="186">
        <f>COUNTIF(K$9:M$48,Menu!D5)</f>
        <v>0</v>
      </c>
    </row>
    <row r="4" spans="1:17" ht="13.15" x14ac:dyDescent="0.35">
      <c r="A4" s="276" t="s">
        <v>61</v>
      </c>
      <c r="B4" s="277"/>
      <c r="C4" s="278"/>
      <c r="D4" s="208" t="str">
        <f>IF('Algemene Informatie'!$B$17=0,"",'Algemene Informatie'!$B$17)</f>
        <v/>
      </c>
      <c r="E4" s="86"/>
      <c r="F4" s="88"/>
      <c r="G4" s="89"/>
      <c r="H4" s="21"/>
      <c r="I4" s="275" t="s">
        <v>29</v>
      </c>
      <c r="J4" s="275"/>
      <c r="K4" s="274" t="str">
        <f>IF('Algemene Informatie'!$B$28=0,"",'Algemene Informatie'!$B$28)</f>
        <v/>
      </c>
      <c r="L4" s="274"/>
      <c r="M4" s="274"/>
      <c r="Q4" s="186">
        <f>COUNTIF(K$9:M$48,Menu!D6)</f>
        <v>0</v>
      </c>
    </row>
    <row r="5" spans="1:17" ht="13.15" x14ac:dyDescent="0.35">
      <c r="A5" s="275" t="s">
        <v>88</v>
      </c>
      <c r="B5" s="275"/>
      <c r="C5" s="275"/>
      <c r="D5" s="208" t="str">
        <f>IF('Algemene Informatie'!$B$18=0,"",'Algemene Informatie'!$B$18)</f>
        <v/>
      </c>
      <c r="E5" s="86"/>
      <c r="F5" s="86"/>
      <c r="G5" s="82"/>
      <c r="H5" s="21"/>
      <c r="I5" s="275" t="s">
        <v>30</v>
      </c>
      <c r="J5" s="275"/>
      <c r="K5" s="274" t="str">
        <f>IF('Algemene Informatie'!$B$32=0,"",'Algemene Informatie'!$B$32)</f>
        <v/>
      </c>
      <c r="L5" s="274"/>
      <c r="M5" s="274"/>
      <c r="Q5" s="186">
        <f>COUNTIF(K$9:M$48,Menu!D7)</f>
        <v>0</v>
      </c>
    </row>
    <row r="6" spans="1:17" ht="13.15" x14ac:dyDescent="0.35">
      <c r="A6" s="91"/>
      <c r="B6" s="88"/>
      <c r="C6" s="88"/>
      <c r="D6" s="92"/>
      <c r="E6" s="86"/>
      <c r="F6" s="86"/>
      <c r="G6" s="82"/>
      <c r="H6" s="82"/>
      <c r="I6" s="88"/>
      <c r="J6" s="88"/>
      <c r="K6" s="92"/>
      <c r="L6" s="92"/>
      <c r="M6" s="92"/>
      <c r="Q6" s="186">
        <f>COUNTIF(K$9:M$48,Menu!D8)</f>
        <v>0</v>
      </c>
    </row>
    <row r="7" spans="1:17" ht="13.15" x14ac:dyDescent="0.4">
      <c r="A7" s="279" t="str">
        <f>IF(AND(ISNONTEXT($A$9),NOT(ISBLANK($A$9))),"RAPPORTAGE WEEK "&amp;1+INT((A9-DATE(YEAR(A9+4-WEEKDAY(A9+6)),1,5)+WEEKDAY(DATE(YEAR(A9+4-WEEKDAY(A9+6)),1,3)))/7),"RAPPORTAGE WEEK Nr.")</f>
        <v>RAPPORTAGE WEEK 11</v>
      </c>
      <c r="B7" s="280"/>
      <c r="C7" s="280"/>
      <c r="D7" s="280"/>
      <c r="E7" s="280"/>
      <c r="F7" s="280"/>
      <c r="G7" s="280"/>
      <c r="H7" s="280"/>
      <c r="I7" s="280"/>
      <c r="J7" s="280"/>
      <c r="K7" s="280"/>
      <c r="L7" s="280"/>
      <c r="M7" s="281"/>
      <c r="Q7" s="186">
        <f>COUNTIF(K$9:M$48,Menu!D9)</f>
        <v>0</v>
      </c>
    </row>
    <row r="8" spans="1:17" s="61" customFormat="1" ht="13.15" x14ac:dyDescent="0.35">
      <c r="A8" s="109" t="s">
        <v>31</v>
      </c>
      <c r="B8" s="131" t="s">
        <v>75</v>
      </c>
      <c r="C8" s="109" t="s">
        <v>32</v>
      </c>
      <c r="D8" s="132"/>
      <c r="E8" s="132"/>
      <c r="F8" s="132"/>
      <c r="G8" s="132"/>
      <c r="H8" s="132"/>
      <c r="I8" s="133"/>
      <c r="J8" s="134" t="s">
        <v>72</v>
      </c>
      <c r="K8" s="282" t="s">
        <v>221</v>
      </c>
      <c r="L8" s="283"/>
      <c r="M8" s="284"/>
      <c r="N8" s="135"/>
      <c r="Q8" s="186">
        <f>COUNTIF(K$9:M$48,Menu!D10)</f>
        <v>0</v>
      </c>
    </row>
    <row r="9" spans="1:17" ht="12.75" customHeight="1" x14ac:dyDescent="0.35">
      <c r="A9" s="84">
        <f>'BPV-tijd'!B26</f>
        <v>43171</v>
      </c>
      <c r="B9" s="85">
        <v>1</v>
      </c>
      <c r="C9" s="269"/>
      <c r="D9" s="270"/>
      <c r="E9" s="270"/>
      <c r="F9" s="270"/>
      <c r="G9" s="270"/>
      <c r="H9" s="270"/>
      <c r="I9" s="271"/>
      <c r="J9" s="130"/>
      <c r="K9" s="266"/>
      <c r="L9" s="267"/>
      <c r="M9" s="268"/>
      <c r="Q9" s="186">
        <f>COUNTIF(K$9:M$48,Menu!D11)</f>
        <v>0</v>
      </c>
    </row>
    <row r="10" spans="1:17" ht="12.75" customHeight="1" x14ac:dyDescent="0.35">
      <c r="A10" s="84"/>
      <c r="B10" s="85">
        <v>2</v>
      </c>
      <c r="C10" s="269"/>
      <c r="D10" s="270"/>
      <c r="E10" s="270"/>
      <c r="F10" s="270"/>
      <c r="G10" s="270"/>
      <c r="H10" s="270"/>
      <c r="I10" s="271"/>
      <c r="J10" s="130"/>
      <c r="K10" s="266"/>
      <c r="L10" s="267"/>
      <c r="M10" s="268"/>
      <c r="Q10" s="186">
        <f>COUNTIF(K$9:M$48,Menu!D12)</f>
        <v>0</v>
      </c>
    </row>
    <row r="11" spans="1:17" ht="12.75" customHeight="1" x14ac:dyDescent="0.35">
      <c r="A11" s="84"/>
      <c r="B11" s="85">
        <v>3</v>
      </c>
      <c r="C11" s="269"/>
      <c r="D11" s="270"/>
      <c r="E11" s="270"/>
      <c r="F11" s="270"/>
      <c r="G11" s="270"/>
      <c r="H11" s="270"/>
      <c r="I11" s="271"/>
      <c r="J11" s="130"/>
      <c r="K11" s="266"/>
      <c r="L11" s="267"/>
      <c r="M11" s="268"/>
      <c r="Q11" s="186">
        <f>COUNTIF(K$9:M$48,Menu!D13)</f>
        <v>0</v>
      </c>
    </row>
    <row r="12" spans="1:17" ht="12.75" customHeight="1" x14ac:dyDescent="0.35">
      <c r="A12" s="84"/>
      <c r="B12" s="85">
        <v>4</v>
      </c>
      <c r="C12" s="269"/>
      <c r="D12" s="270"/>
      <c r="E12" s="270"/>
      <c r="F12" s="270"/>
      <c r="G12" s="270"/>
      <c r="H12" s="270"/>
      <c r="I12" s="271"/>
      <c r="J12" s="130"/>
      <c r="K12" s="266"/>
      <c r="L12" s="267"/>
      <c r="M12" s="268"/>
    </row>
    <row r="13" spans="1:17" ht="12.75" customHeight="1" x14ac:dyDescent="0.35">
      <c r="A13" s="84"/>
      <c r="B13" s="85">
        <v>5</v>
      </c>
      <c r="C13" s="269"/>
      <c r="D13" s="270"/>
      <c r="E13" s="270"/>
      <c r="F13" s="270"/>
      <c r="G13" s="270"/>
      <c r="H13" s="270"/>
      <c r="I13" s="271"/>
      <c r="J13" s="130"/>
      <c r="K13" s="266"/>
      <c r="L13" s="267"/>
      <c r="M13" s="268"/>
    </row>
    <row r="14" spans="1:17" ht="12.75" customHeight="1" x14ac:dyDescent="0.35">
      <c r="A14" s="84"/>
      <c r="B14" s="85">
        <v>6</v>
      </c>
      <c r="C14" s="269"/>
      <c r="D14" s="270"/>
      <c r="E14" s="270"/>
      <c r="F14" s="270"/>
      <c r="G14" s="270"/>
      <c r="H14" s="270"/>
      <c r="I14" s="271"/>
      <c r="J14" s="130"/>
      <c r="K14" s="266"/>
      <c r="L14" s="267"/>
      <c r="M14" s="268"/>
    </row>
    <row r="15" spans="1:17" ht="12.75" customHeight="1" x14ac:dyDescent="0.35">
      <c r="A15" s="84"/>
      <c r="B15" s="85">
        <v>7</v>
      </c>
      <c r="C15" s="269"/>
      <c r="D15" s="270"/>
      <c r="E15" s="270"/>
      <c r="F15" s="270"/>
      <c r="G15" s="270"/>
      <c r="H15" s="270"/>
      <c r="I15" s="271"/>
      <c r="J15" s="130"/>
      <c r="K15" s="266"/>
      <c r="L15" s="267"/>
      <c r="M15" s="268"/>
    </row>
    <row r="16" spans="1:17" ht="12.75" customHeight="1" x14ac:dyDescent="0.35">
      <c r="A16" s="84"/>
      <c r="B16" s="85">
        <v>8</v>
      </c>
      <c r="C16" s="269"/>
      <c r="D16" s="270"/>
      <c r="E16" s="270"/>
      <c r="F16" s="270"/>
      <c r="G16" s="270"/>
      <c r="H16" s="270"/>
      <c r="I16" s="271"/>
      <c r="J16" s="130"/>
      <c r="K16" s="266"/>
      <c r="L16" s="267"/>
      <c r="M16" s="268"/>
    </row>
    <row r="17" spans="1:13" ht="12.75" customHeight="1" x14ac:dyDescent="0.35">
      <c r="A17" s="84">
        <f>A9+1</f>
        <v>43172</v>
      </c>
      <c r="B17" s="85">
        <v>1</v>
      </c>
      <c r="C17" s="269"/>
      <c r="D17" s="270"/>
      <c r="E17" s="270"/>
      <c r="F17" s="270"/>
      <c r="G17" s="270"/>
      <c r="H17" s="270"/>
      <c r="I17" s="271"/>
      <c r="J17" s="130"/>
      <c r="K17" s="266"/>
      <c r="L17" s="267"/>
      <c r="M17" s="268"/>
    </row>
    <row r="18" spans="1:13" ht="12.75" customHeight="1" x14ac:dyDescent="0.35">
      <c r="A18" s="84"/>
      <c r="B18" s="85">
        <v>2</v>
      </c>
      <c r="C18" s="269"/>
      <c r="D18" s="270"/>
      <c r="E18" s="270"/>
      <c r="F18" s="270"/>
      <c r="G18" s="270"/>
      <c r="H18" s="270"/>
      <c r="I18" s="271"/>
      <c r="J18" s="130"/>
      <c r="K18" s="266"/>
      <c r="L18" s="267"/>
      <c r="M18" s="268"/>
    </row>
    <row r="19" spans="1:13" ht="12.75" customHeight="1" x14ac:dyDescent="0.35">
      <c r="A19" s="84"/>
      <c r="B19" s="85">
        <v>3</v>
      </c>
      <c r="C19" s="269"/>
      <c r="D19" s="270"/>
      <c r="E19" s="270"/>
      <c r="F19" s="270"/>
      <c r="G19" s="270"/>
      <c r="H19" s="270"/>
      <c r="I19" s="271"/>
      <c r="J19" s="130"/>
      <c r="K19" s="266"/>
      <c r="L19" s="267"/>
      <c r="M19" s="268"/>
    </row>
    <row r="20" spans="1:13" ht="12.75" customHeight="1" x14ac:dyDescent="0.35">
      <c r="A20" s="84"/>
      <c r="B20" s="85">
        <v>4</v>
      </c>
      <c r="C20" s="269"/>
      <c r="D20" s="270"/>
      <c r="E20" s="270"/>
      <c r="F20" s="270"/>
      <c r="G20" s="270"/>
      <c r="H20" s="270"/>
      <c r="I20" s="271"/>
      <c r="J20" s="130"/>
      <c r="K20" s="266"/>
      <c r="L20" s="267"/>
      <c r="M20" s="268"/>
    </row>
    <row r="21" spans="1:13" x14ac:dyDescent="0.35">
      <c r="A21" s="84"/>
      <c r="B21" s="85">
        <v>5</v>
      </c>
      <c r="C21" s="269"/>
      <c r="D21" s="270"/>
      <c r="E21" s="270"/>
      <c r="F21" s="270"/>
      <c r="G21" s="270"/>
      <c r="H21" s="270"/>
      <c r="I21" s="271"/>
      <c r="J21" s="130"/>
      <c r="K21" s="266"/>
      <c r="L21" s="267"/>
      <c r="M21" s="268"/>
    </row>
    <row r="22" spans="1:13" x14ac:dyDescent="0.35">
      <c r="A22" s="84"/>
      <c r="B22" s="85">
        <v>6</v>
      </c>
      <c r="C22" s="269"/>
      <c r="D22" s="270"/>
      <c r="E22" s="270"/>
      <c r="F22" s="270"/>
      <c r="G22" s="270"/>
      <c r="H22" s="270"/>
      <c r="I22" s="271"/>
      <c r="J22" s="130"/>
      <c r="K22" s="266"/>
      <c r="L22" s="267"/>
      <c r="M22" s="268"/>
    </row>
    <row r="23" spans="1:13" x14ac:dyDescent="0.35">
      <c r="A23" s="84"/>
      <c r="B23" s="85">
        <v>7</v>
      </c>
      <c r="C23" s="269"/>
      <c r="D23" s="270"/>
      <c r="E23" s="270"/>
      <c r="F23" s="270"/>
      <c r="G23" s="270"/>
      <c r="H23" s="270"/>
      <c r="I23" s="271"/>
      <c r="J23" s="130"/>
      <c r="K23" s="266"/>
      <c r="L23" s="267"/>
      <c r="M23" s="268"/>
    </row>
    <row r="24" spans="1:13" x14ac:dyDescent="0.35">
      <c r="A24" s="84"/>
      <c r="B24" s="85">
        <v>8</v>
      </c>
      <c r="C24" s="269"/>
      <c r="D24" s="270"/>
      <c r="E24" s="270"/>
      <c r="F24" s="270"/>
      <c r="G24" s="270"/>
      <c r="H24" s="270"/>
      <c r="I24" s="271"/>
      <c r="J24" s="130"/>
      <c r="K24" s="266"/>
      <c r="L24" s="267"/>
      <c r="M24" s="268"/>
    </row>
    <row r="25" spans="1:13" x14ac:dyDescent="0.35">
      <c r="A25" s="84">
        <f>A9+2</f>
        <v>43173</v>
      </c>
      <c r="B25" s="85">
        <v>1</v>
      </c>
      <c r="C25" s="269"/>
      <c r="D25" s="270"/>
      <c r="E25" s="270"/>
      <c r="F25" s="270"/>
      <c r="G25" s="270"/>
      <c r="H25" s="270"/>
      <c r="I25" s="271"/>
      <c r="J25" s="130"/>
      <c r="K25" s="266"/>
      <c r="L25" s="267"/>
      <c r="M25" s="268"/>
    </row>
    <row r="26" spans="1:13" x14ac:dyDescent="0.35">
      <c r="A26" s="84"/>
      <c r="B26" s="85">
        <v>2</v>
      </c>
      <c r="C26" s="269"/>
      <c r="D26" s="270"/>
      <c r="E26" s="270"/>
      <c r="F26" s="270"/>
      <c r="G26" s="270"/>
      <c r="H26" s="270"/>
      <c r="I26" s="271"/>
      <c r="J26" s="130"/>
      <c r="K26" s="266"/>
      <c r="L26" s="267"/>
      <c r="M26" s="268"/>
    </row>
    <row r="27" spans="1:13" x14ac:dyDescent="0.35">
      <c r="A27" s="84"/>
      <c r="B27" s="85">
        <v>3</v>
      </c>
      <c r="C27" s="269"/>
      <c r="D27" s="270"/>
      <c r="E27" s="270"/>
      <c r="F27" s="270"/>
      <c r="G27" s="270"/>
      <c r="H27" s="270"/>
      <c r="I27" s="271"/>
      <c r="J27" s="130"/>
      <c r="K27" s="266"/>
      <c r="L27" s="267"/>
      <c r="M27" s="268"/>
    </row>
    <row r="28" spans="1:13" x14ac:dyDescent="0.35">
      <c r="A28" s="84"/>
      <c r="B28" s="85">
        <v>4</v>
      </c>
      <c r="C28" s="269"/>
      <c r="D28" s="270"/>
      <c r="E28" s="270"/>
      <c r="F28" s="270"/>
      <c r="G28" s="270"/>
      <c r="H28" s="270"/>
      <c r="I28" s="271"/>
      <c r="J28" s="130"/>
      <c r="K28" s="266"/>
      <c r="L28" s="267"/>
      <c r="M28" s="268"/>
    </row>
    <row r="29" spans="1:13" x14ac:dyDescent="0.35">
      <c r="A29" s="84"/>
      <c r="B29" s="85">
        <v>5</v>
      </c>
      <c r="C29" s="269"/>
      <c r="D29" s="270"/>
      <c r="E29" s="270"/>
      <c r="F29" s="270"/>
      <c r="G29" s="270"/>
      <c r="H29" s="270"/>
      <c r="I29" s="271"/>
      <c r="J29" s="130"/>
      <c r="K29" s="266"/>
      <c r="L29" s="267"/>
      <c r="M29" s="268"/>
    </row>
    <row r="30" spans="1:13" x14ac:dyDescent="0.35">
      <c r="A30" s="84"/>
      <c r="B30" s="85">
        <v>6</v>
      </c>
      <c r="C30" s="269"/>
      <c r="D30" s="270"/>
      <c r="E30" s="270"/>
      <c r="F30" s="270"/>
      <c r="G30" s="270"/>
      <c r="H30" s="270"/>
      <c r="I30" s="271"/>
      <c r="J30" s="130"/>
      <c r="K30" s="266"/>
      <c r="L30" s="267"/>
      <c r="M30" s="268"/>
    </row>
    <row r="31" spans="1:13" x14ac:dyDescent="0.35">
      <c r="A31" s="84"/>
      <c r="B31" s="85">
        <v>7</v>
      </c>
      <c r="C31" s="269"/>
      <c r="D31" s="270"/>
      <c r="E31" s="270"/>
      <c r="F31" s="270"/>
      <c r="G31" s="270"/>
      <c r="H31" s="270"/>
      <c r="I31" s="271"/>
      <c r="J31" s="130"/>
      <c r="K31" s="266"/>
      <c r="L31" s="267"/>
      <c r="M31" s="268"/>
    </row>
    <row r="32" spans="1:13" x14ac:dyDescent="0.35">
      <c r="A32" s="84"/>
      <c r="B32" s="85">
        <v>8</v>
      </c>
      <c r="C32" s="269"/>
      <c r="D32" s="270"/>
      <c r="E32" s="270"/>
      <c r="F32" s="270"/>
      <c r="G32" s="270"/>
      <c r="H32" s="270"/>
      <c r="I32" s="271"/>
      <c r="J32" s="130"/>
      <c r="K32" s="266"/>
      <c r="L32" s="267"/>
      <c r="M32" s="268"/>
    </row>
    <row r="33" spans="1:13" x14ac:dyDescent="0.35">
      <c r="A33" s="84">
        <f>A9+3</f>
        <v>43174</v>
      </c>
      <c r="B33" s="85">
        <v>1</v>
      </c>
      <c r="C33" s="269"/>
      <c r="D33" s="270"/>
      <c r="E33" s="270"/>
      <c r="F33" s="270"/>
      <c r="G33" s="270"/>
      <c r="H33" s="270"/>
      <c r="I33" s="271"/>
      <c r="J33" s="130"/>
      <c r="K33" s="266"/>
      <c r="L33" s="267"/>
      <c r="M33" s="268"/>
    </row>
    <row r="34" spans="1:13" x14ac:dyDescent="0.35">
      <c r="A34" s="84"/>
      <c r="B34" s="85">
        <v>2</v>
      </c>
      <c r="C34" s="269"/>
      <c r="D34" s="270"/>
      <c r="E34" s="270"/>
      <c r="F34" s="270"/>
      <c r="G34" s="270"/>
      <c r="H34" s="270"/>
      <c r="I34" s="271"/>
      <c r="J34" s="130"/>
      <c r="K34" s="266"/>
      <c r="L34" s="267"/>
      <c r="M34" s="268"/>
    </row>
    <row r="35" spans="1:13" x14ac:dyDescent="0.35">
      <c r="A35" s="84"/>
      <c r="B35" s="85">
        <v>3</v>
      </c>
      <c r="C35" s="269"/>
      <c r="D35" s="270"/>
      <c r="E35" s="270"/>
      <c r="F35" s="270"/>
      <c r="G35" s="270"/>
      <c r="H35" s="270"/>
      <c r="I35" s="271"/>
      <c r="J35" s="130"/>
      <c r="K35" s="266"/>
      <c r="L35" s="267"/>
      <c r="M35" s="268"/>
    </row>
    <row r="36" spans="1:13" x14ac:dyDescent="0.35">
      <c r="A36" s="84"/>
      <c r="B36" s="85">
        <v>4</v>
      </c>
      <c r="C36" s="269"/>
      <c r="D36" s="270"/>
      <c r="E36" s="270"/>
      <c r="F36" s="270"/>
      <c r="G36" s="270"/>
      <c r="H36" s="270"/>
      <c r="I36" s="271"/>
      <c r="J36" s="130"/>
      <c r="K36" s="266"/>
      <c r="L36" s="267"/>
      <c r="M36" s="268"/>
    </row>
    <row r="37" spans="1:13" x14ac:dyDescent="0.35">
      <c r="A37" s="84"/>
      <c r="B37" s="85">
        <v>5</v>
      </c>
      <c r="C37" s="269"/>
      <c r="D37" s="270"/>
      <c r="E37" s="270"/>
      <c r="F37" s="270"/>
      <c r="G37" s="270"/>
      <c r="H37" s="270"/>
      <c r="I37" s="271"/>
      <c r="J37" s="130"/>
      <c r="K37" s="266"/>
      <c r="L37" s="267"/>
      <c r="M37" s="268"/>
    </row>
    <row r="38" spans="1:13" x14ac:dyDescent="0.35">
      <c r="A38" s="84"/>
      <c r="B38" s="85">
        <v>6</v>
      </c>
      <c r="C38" s="269"/>
      <c r="D38" s="270"/>
      <c r="E38" s="270"/>
      <c r="F38" s="270"/>
      <c r="G38" s="270"/>
      <c r="H38" s="270"/>
      <c r="I38" s="271"/>
      <c r="J38" s="130"/>
      <c r="K38" s="266"/>
      <c r="L38" s="267"/>
      <c r="M38" s="268"/>
    </row>
    <row r="39" spans="1:13" x14ac:dyDescent="0.35">
      <c r="A39" s="84"/>
      <c r="B39" s="85">
        <v>7</v>
      </c>
      <c r="C39" s="269"/>
      <c r="D39" s="270"/>
      <c r="E39" s="270"/>
      <c r="F39" s="270"/>
      <c r="G39" s="270"/>
      <c r="H39" s="270"/>
      <c r="I39" s="271"/>
      <c r="J39" s="130"/>
      <c r="K39" s="266"/>
      <c r="L39" s="267"/>
      <c r="M39" s="268"/>
    </row>
    <row r="40" spans="1:13" x14ac:dyDescent="0.35">
      <c r="A40" s="84"/>
      <c r="B40" s="85">
        <v>8</v>
      </c>
      <c r="C40" s="269"/>
      <c r="D40" s="270"/>
      <c r="E40" s="270"/>
      <c r="F40" s="270"/>
      <c r="G40" s="270"/>
      <c r="H40" s="270"/>
      <c r="I40" s="271"/>
      <c r="J40" s="130"/>
      <c r="K40" s="266"/>
      <c r="L40" s="267"/>
      <c r="M40" s="268"/>
    </row>
    <row r="41" spans="1:13" x14ac:dyDescent="0.35">
      <c r="A41" s="84">
        <f>A9+4</f>
        <v>43175</v>
      </c>
      <c r="B41" s="85">
        <v>1</v>
      </c>
      <c r="C41" s="269"/>
      <c r="D41" s="270"/>
      <c r="E41" s="270"/>
      <c r="F41" s="270"/>
      <c r="G41" s="270"/>
      <c r="H41" s="270"/>
      <c r="I41" s="271"/>
      <c r="J41" s="130"/>
      <c r="K41" s="266"/>
      <c r="L41" s="267"/>
      <c r="M41" s="268"/>
    </row>
    <row r="42" spans="1:13" x14ac:dyDescent="0.35">
      <c r="A42" s="84"/>
      <c r="B42" s="85">
        <v>2</v>
      </c>
      <c r="C42" s="269"/>
      <c r="D42" s="270"/>
      <c r="E42" s="270"/>
      <c r="F42" s="270"/>
      <c r="G42" s="270"/>
      <c r="H42" s="270"/>
      <c r="I42" s="271"/>
      <c r="J42" s="130"/>
      <c r="K42" s="266"/>
      <c r="L42" s="267"/>
      <c r="M42" s="268"/>
    </row>
    <row r="43" spans="1:13" x14ac:dyDescent="0.35">
      <c r="A43" s="84"/>
      <c r="B43" s="85">
        <v>3</v>
      </c>
      <c r="C43" s="269"/>
      <c r="D43" s="270"/>
      <c r="E43" s="270"/>
      <c r="F43" s="270"/>
      <c r="G43" s="270"/>
      <c r="H43" s="270"/>
      <c r="I43" s="271"/>
      <c r="J43" s="130"/>
      <c r="K43" s="266"/>
      <c r="L43" s="267"/>
      <c r="M43" s="268"/>
    </row>
    <row r="44" spans="1:13" x14ac:dyDescent="0.35">
      <c r="A44" s="84"/>
      <c r="B44" s="85">
        <v>4</v>
      </c>
      <c r="C44" s="269"/>
      <c r="D44" s="270"/>
      <c r="E44" s="270"/>
      <c r="F44" s="270"/>
      <c r="G44" s="270"/>
      <c r="H44" s="270"/>
      <c r="I44" s="271"/>
      <c r="J44" s="130"/>
      <c r="K44" s="266"/>
      <c r="L44" s="267"/>
      <c r="M44" s="268"/>
    </row>
    <row r="45" spans="1:13" x14ac:dyDescent="0.35">
      <c r="A45" s="84"/>
      <c r="B45" s="85">
        <v>5</v>
      </c>
      <c r="C45" s="269"/>
      <c r="D45" s="270"/>
      <c r="E45" s="270"/>
      <c r="F45" s="270"/>
      <c r="G45" s="270"/>
      <c r="H45" s="270"/>
      <c r="I45" s="271"/>
      <c r="J45" s="130"/>
      <c r="K45" s="266"/>
      <c r="L45" s="267"/>
      <c r="M45" s="268"/>
    </row>
    <row r="46" spans="1:13" x14ac:dyDescent="0.35">
      <c r="A46" s="84"/>
      <c r="B46" s="85">
        <v>6</v>
      </c>
      <c r="C46" s="269"/>
      <c r="D46" s="270"/>
      <c r="E46" s="270"/>
      <c r="F46" s="270"/>
      <c r="G46" s="270"/>
      <c r="H46" s="270"/>
      <c r="I46" s="271"/>
      <c r="J46" s="130"/>
      <c r="K46" s="266"/>
      <c r="L46" s="267"/>
      <c r="M46" s="268"/>
    </row>
    <row r="47" spans="1:13" x14ac:dyDescent="0.35">
      <c r="A47" s="84"/>
      <c r="B47" s="85">
        <v>7</v>
      </c>
      <c r="C47" s="269"/>
      <c r="D47" s="270"/>
      <c r="E47" s="270"/>
      <c r="F47" s="270"/>
      <c r="G47" s="270"/>
      <c r="H47" s="270"/>
      <c r="I47" s="271"/>
      <c r="J47" s="130"/>
      <c r="K47" s="266"/>
      <c r="L47" s="267"/>
      <c r="M47" s="268"/>
    </row>
    <row r="48" spans="1:13" x14ac:dyDescent="0.35">
      <c r="A48" s="84"/>
      <c r="B48" s="85">
        <v>8</v>
      </c>
      <c r="C48" s="269"/>
      <c r="D48" s="270"/>
      <c r="E48" s="270"/>
      <c r="F48" s="270"/>
      <c r="G48" s="270"/>
      <c r="H48" s="270"/>
      <c r="I48" s="271"/>
      <c r="J48" s="130"/>
      <c r="K48" s="266"/>
      <c r="L48" s="267"/>
      <c r="M48" s="268"/>
    </row>
    <row r="49" spans="1:13" ht="14.25" customHeight="1" x14ac:dyDescent="0.35">
      <c r="A49" s="272"/>
      <c r="B49" s="272"/>
      <c r="C49" s="273"/>
      <c r="D49" s="273"/>
      <c r="E49" s="24"/>
      <c r="F49" s="23"/>
      <c r="G49" s="228" t="s">
        <v>268</v>
      </c>
      <c r="H49" s="229">
        <f>'rapp 06'!H49+'rapp 06'!J49</f>
        <v>0</v>
      </c>
      <c r="I49" s="226"/>
      <c r="J49" s="108">
        <f>SUM(J9:J48)</f>
        <v>0</v>
      </c>
      <c r="K49" s="108" t="s">
        <v>60</v>
      </c>
      <c r="L49" s="82"/>
      <c r="M49" s="230" t="str">
        <f>"Totaal:"&amp;(H49+J49)</f>
        <v>Totaal:0</v>
      </c>
    </row>
  </sheetData>
  <sheetProtection algorithmName="SHA-512" hashValue="imIwnYxM4s254LmrlR1+qQYsBNhTn90GSx0mYuEYy/6WydcVtGL9bPmqijtengg2IPSjY80Apg++CziXPQhruw==" saltValue="DvHSDnaQEMKRA6y7LZAZQg==" spinCount="100000" sheet="1" selectLockedCells="1"/>
  <mergeCells count="92">
    <mergeCell ref="A49:D49"/>
    <mergeCell ref="C46:I46"/>
    <mergeCell ref="K46:M46"/>
    <mergeCell ref="C47:I47"/>
    <mergeCell ref="K47:M47"/>
    <mergeCell ref="C48:I48"/>
    <mergeCell ref="K48:M48"/>
    <mergeCell ref="C43:I43"/>
    <mergeCell ref="K43:M43"/>
    <mergeCell ref="C44:I44"/>
    <mergeCell ref="K44:M44"/>
    <mergeCell ref="C45:I45"/>
    <mergeCell ref="K45:M45"/>
    <mergeCell ref="C40:I40"/>
    <mergeCell ref="K40:M40"/>
    <mergeCell ref="C41:I41"/>
    <mergeCell ref="K41:M41"/>
    <mergeCell ref="C42:I42"/>
    <mergeCell ref="K42:M42"/>
    <mergeCell ref="C37:I37"/>
    <mergeCell ref="K37:M37"/>
    <mergeCell ref="C38:I38"/>
    <mergeCell ref="K38:M38"/>
    <mergeCell ref="C39:I39"/>
    <mergeCell ref="K39:M39"/>
    <mergeCell ref="C34:I34"/>
    <mergeCell ref="K34:M34"/>
    <mergeCell ref="C35:I35"/>
    <mergeCell ref="K35:M35"/>
    <mergeCell ref="C36:I36"/>
    <mergeCell ref="K36:M36"/>
    <mergeCell ref="C31:I31"/>
    <mergeCell ref="K31:M31"/>
    <mergeCell ref="C32:I32"/>
    <mergeCell ref="K32:M32"/>
    <mergeCell ref="C33:I33"/>
    <mergeCell ref="K33:M33"/>
    <mergeCell ref="C28:I28"/>
    <mergeCell ref="K28:M28"/>
    <mergeCell ref="C29:I29"/>
    <mergeCell ref="K29:M29"/>
    <mergeCell ref="C30:I30"/>
    <mergeCell ref="K30:M30"/>
    <mergeCell ref="C25:I25"/>
    <mergeCell ref="K25:M25"/>
    <mergeCell ref="C26:I26"/>
    <mergeCell ref="K26:M26"/>
    <mergeCell ref="C27:I27"/>
    <mergeCell ref="K27:M27"/>
    <mergeCell ref="C22:I22"/>
    <mergeCell ref="K22:M22"/>
    <mergeCell ref="C23:I23"/>
    <mergeCell ref="K23:M23"/>
    <mergeCell ref="C24:I24"/>
    <mergeCell ref="K24:M24"/>
    <mergeCell ref="C19:I19"/>
    <mergeCell ref="K19:M19"/>
    <mergeCell ref="C20:I20"/>
    <mergeCell ref="K20:M20"/>
    <mergeCell ref="C21:I21"/>
    <mergeCell ref="K21:M21"/>
    <mergeCell ref="C16:I16"/>
    <mergeCell ref="K16:M16"/>
    <mergeCell ref="C17:I17"/>
    <mergeCell ref="K17:M17"/>
    <mergeCell ref="C18:I18"/>
    <mergeCell ref="K18:M18"/>
    <mergeCell ref="C13:I13"/>
    <mergeCell ref="K13:M13"/>
    <mergeCell ref="C14:I14"/>
    <mergeCell ref="K14:M14"/>
    <mergeCell ref="C15:I15"/>
    <mergeCell ref="K15:M15"/>
    <mergeCell ref="C10:I10"/>
    <mergeCell ref="K10:M10"/>
    <mergeCell ref="C11:I11"/>
    <mergeCell ref="K11:M11"/>
    <mergeCell ref="C12:I12"/>
    <mergeCell ref="K12:M12"/>
    <mergeCell ref="C9:I9"/>
    <mergeCell ref="K9:M9"/>
    <mergeCell ref="A3:C3"/>
    <mergeCell ref="I3:J3"/>
    <mergeCell ref="K3:M3"/>
    <mergeCell ref="A4:C4"/>
    <mergeCell ref="I4:J4"/>
    <mergeCell ref="K4:M4"/>
    <mergeCell ref="A5:C5"/>
    <mergeCell ref="I5:J5"/>
    <mergeCell ref="K5:M5"/>
    <mergeCell ref="A7:M7"/>
    <mergeCell ref="K8:M8"/>
  </mergeCells>
  <dataValidations count="1">
    <dataValidation type="list" allowBlank="1" showInputMessage="1" showErrorMessage="1" sqref="K9:M48" xr:uid="{2E426C00-3797-4B39-A9DE-D050F3DB5DF7}">
      <formula1>IF(Oplnr=1,AMO,IF(Oplnr=2,GD,KO))</formula1>
    </dataValidation>
  </dataValidations>
  <pageMargins left="0.70866141732283472" right="0.59055118110236227" top="0.47244094488188981" bottom="1.0236220472440944" header="0.31496062992125984" footer="0.31496062992125984"/>
  <pageSetup paperSize="9" scale="74"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9E0FF-5B93-43DD-AC54-9D924F11A913}">
  <sheetPr codeName="Blad14">
    <pageSetUpPr fitToPage="1"/>
  </sheetPr>
  <dimension ref="A1:Q49"/>
  <sheetViews>
    <sheetView zoomScale="90" zoomScaleNormal="90" workbookViewId="0">
      <selection activeCell="B3" sqref="B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8.6640625" customWidth="1"/>
    <col min="10" max="10" width="10.796875" customWidth="1"/>
    <col min="11" max="12" width="13.265625" customWidth="1"/>
    <col min="13" max="13" width="16.53125" customWidth="1"/>
    <col min="14" max="14" width="9.1328125" style="9" customWidth="1"/>
    <col min="15" max="15" width="9.06640625" customWidth="1"/>
    <col min="17" max="17" width="9.06640625" style="186"/>
  </cols>
  <sheetData>
    <row r="1" spans="1:17" ht="15" x14ac:dyDescent="0.4">
      <c r="A1" s="22" t="str">
        <f>"Bijlage 6: Weekrapportage "&amp;'Algemene Informatie'!$B$16</f>
        <v>Bijlage 6: Weekrapportage AMO (Applicatie- en mediaontwikkelaar 25187)</v>
      </c>
      <c r="B1" s="22"/>
      <c r="C1" s="21"/>
      <c r="D1" s="21"/>
      <c r="E1" s="21"/>
      <c r="F1" s="21"/>
      <c r="G1" s="21"/>
      <c r="H1" s="21"/>
      <c r="I1" s="21"/>
      <c r="J1" s="82"/>
      <c r="K1" s="82"/>
      <c r="L1" s="82"/>
      <c r="M1" s="82"/>
      <c r="Q1" s="186">
        <f>COUNTIF(K$9:M$48,Menu!D3)</f>
        <v>0</v>
      </c>
    </row>
    <row r="2" spans="1:17" x14ac:dyDescent="0.35">
      <c r="A2" s="21"/>
      <c r="B2" s="21"/>
      <c r="C2" s="21"/>
      <c r="D2" s="21"/>
      <c r="E2" s="82"/>
      <c r="F2" s="82"/>
      <c r="G2" s="82"/>
      <c r="H2" s="21"/>
      <c r="I2" s="21"/>
      <c r="J2" s="82"/>
      <c r="K2" s="82"/>
      <c r="L2" s="82"/>
      <c r="M2" s="82"/>
      <c r="Q2" s="186">
        <f>COUNTIF(K$9:M$48,Menu!D4)</f>
        <v>0</v>
      </c>
    </row>
    <row r="3" spans="1:17" ht="13.15" x14ac:dyDescent="0.35">
      <c r="A3" s="275" t="s">
        <v>28</v>
      </c>
      <c r="B3" s="275"/>
      <c r="C3" s="275"/>
      <c r="D3" s="208" t="str">
        <f>IF('Algemene Informatie'!$B$3=0,"",'Algemene Informatie'!$B$3&amp;", "&amp;'Algemene Informatie'!$B$4&amp;" ("&amp;'Algemene Informatie'!$B$5&amp;")"&amp;" "&amp;'Algemene Informatie'!$B$13)</f>
        <v/>
      </c>
      <c r="E3" s="86"/>
      <c r="F3" s="88"/>
      <c r="G3" s="89"/>
      <c r="H3" s="21"/>
      <c r="I3" s="275" t="s">
        <v>78</v>
      </c>
      <c r="J3" s="275"/>
      <c r="K3" s="274" t="str">
        <f>IF('Algemene Informatie'!$B$39=0,"",'Algemene Informatie'!$B$39)</f>
        <v>2017-2018</v>
      </c>
      <c r="L3" s="274"/>
      <c r="M3" s="274"/>
      <c r="Q3" s="186">
        <f>COUNTIF(K$9:M$48,Menu!D5)</f>
        <v>0</v>
      </c>
    </row>
    <row r="4" spans="1:17" ht="13.15" x14ac:dyDescent="0.35">
      <c r="A4" s="276" t="s">
        <v>61</v>
      </c>
      <c r="B4" s="277"/>
      <c r="C4" s="278"/>
      <c r="D4" s="208" t="str">
        <f>IF('Algemene Informatie'!$B$17=0,"",'Algemene Informatie'!$B$17)</f>
        <v/>
      </c>
      <c r="E4" s="86"/>
      <c r="F4" s="88"/>
      <c r="G4" s="89"/>
      <c r="H4" s="21"/>
      <c r="I4" s="275" t="s">
        <v>29</v>
      </c>
      <c r="J4" s="275"/>
      <c r="K4" s="274" t="str">
        <f>IF('Algemene Informatie'!$B$28=0,"",'Algemene Informatie'!$B$28)</f>
        <v/>
      </c>
      <c r="L4" s="274"/>
      <c r="M4" s="274"/>
      <c r="Q4" s="186">
        <f>COUNTIF(K$9:M$48,Menu!D6)</f>
        <v>0</v>
      </c>
    </row>
    <row r="5" spans="1:17" ht="13.15" x14ac:dyDescent="0.35">
      <c r="A5" s="275" t="s">
        <v>88</v>
      </c>
      <c r="B5" s="275"/>
      <c r="C5" s="275"/>
      <c r="D5" s="208" t="str">
        <f>IF('Algemene Informatie'!$B$18=0,"",'Algemene Informatie'!$B$18)</f>
        <v/>
      </c>
      <c r="E5" s="86"/>
      <c r="F5" s="86"/>
      <c r="G5" s="82"/>
      <c r="H5" s="21"/>
      <c r="I5" s="275" t="s">
        <v>30</v>
      </c>
      <c r="J5" s="275"/>
      <c r="K5" s="274" t="str">
        <f>IF('Algemene Informatie'!$B$32=0,"",'Algemene Informatie'!$B$32)</f>
        <v/>
      </c>
      <c r="L5" s="274"/>
      <c r="M5" s="274"/>
      <c r="Q5" s="186">
        <f>COUNTIF(K$9:M$48,Menu!D7)</f>
        <v>0</v>
      </c>
    </row>
    <row r="6" spans="1:17" ht="13.15" x14ac:dyDescent="0.35">
      <c r="A6" s="91"/>
      <c r="B6" s="88"/>
      <c r="C6" s="88"/>
      <c r="D6" s="92"/>
      <c r="E6" s="86"/>
      <c r="F6" s="86"/>
      <c r="G6" s="82"/>
      <c r="H6" s="82"/>
      <c r="I6" s="88"/>
      <c r="J6" s="88"/>
      <c r="K6" s="92"/>
      <c r="L6" s="92"/>
      <c r="M6" s="92"/>
      <c r="Q6" s="186">
        <f>COUNTIF(K$9:M$48,Menu!D8)</f>
        <v>0</v>
      </c>
    </row>
    <row r="7" spans="1:17" ht="13.15" x14ac:dyDescent="0.4">
      <c r="A7" s="279" t="str">
        <f>IF(AND(ISNONTEXT($A$9),NOT(ISBLANK($A$9))),"RAPPORTAGE WEEK "&amp;1+INT((A9-DATE(YEAR(A9+4-WEEKDAY(A9+6)),1,5)+WEEKDAY(DATE(YEAR(A9+4-WEEKDAY(A9+6)),1,3)))/7),"RAPPORTAGE WEEK Nr.")</f>
        <v>RAPPORTAGE WEEK 12</v>
      </c>
      <c r="B7" s="280"/>
      <c r="C7" s="280"/>
      <c r="D7" s="280"/>
      <c r="E7" s="280"/>
      <c r="F7" s="280"/>
      <c r="G7" s="280"/>
      <c r="H7" s="280"/>
      <c r="I7" s="280"/>
      <c r="J7" s="280"/>
      <c r="K7" s="280"/>
      <c r="L7" s="280"/>
      <c r="M7" s="281"/>
      <c r="Q7" s="186">
        <f>COUNTIF(K$9:M$48,Menu!D9)</f>
        <v>0</v>
      </c>
    </row>
    <row r="8" spans="1:17" s="61" customFormat="1" ht="13.15" x14ac:dyDescent="0.35">
      <c r="A8" s="109" t="s">
        <v>31</v>
      </c>
      <c r="B8" s="131" t="s">
        <v>75</v>
      </c>
      <c r="C8" s="109" t="s">
        <v>32</v>
      </c>
      <c r="D8" s="132"/>
      <c r="E8" s="132"/>
      <c r="F8" s="132"/>
      <c r="G8" s="132"/>
      <c r="H8" s="132"/>
      <c r="I8" s="133"/>
      <c r="J8" s="134" t="s">
        <v>72</v>
      </c>
      <c r="K8" s="282" t="s">
        <v>221</v>
      </c>
      <c r="L8" s="283"/>
      <c r="M8" s="284"/>
      <c r="N8" s="135"/>
      <c r="Q8" s="186">
        <f>COUNTIF(K$9:M$48,Menu!D10)</f>
        <v>0</v>
      </c>
    </row>
    <row r="9" spans="1:17" ht="12.75" customHeight="1" x14ac:dyDescent="0.35">
      <c r="A9" s="84">
        <f>'BPV-tijd'!I26</f>
        <v>43178</v>
      </c>
      <c r="B9" s="85">
        <v>1</v>
      </c>
      <c r="C9" s="269"/>
      <c r="D9" s="270"/>
      <c r="E9" s="270"/>
      <c r="F9" s="270"/>
      <c r="G9" s="270"/>
      <c r="H9" s="270"/>
      <c r="I9" s="271"/>
      <c r="J9" s="130"/>
      <c r="K9" s="266"/>
      <c r="L9" s="267"/>
      <c r="M9" s="268"/>
      <c r="Q9" s="186">
        <f>COUNTIF(K$9:M$48,Menu!D11)</f>
        <v>0</v>
      </c>
    </row>
    <row r="10" spans="1:17" ht="12.75" customHeight="1" x14ac:dyDescent="0.35">
      <c r="A10" s="84"/>
      <c r="B10" s="85">
        <v>2</v>
      </c>
      <c r="C10" s="269"/>
      <c r="D10" s="270"/>
      <c r="E10" s="270"/>
      <c r="F10" s="270"/>
      <c r="G10" s="270"/>
      <c r="H10" s="270"/>
      <c r="I10" s="271"/>
      <c r="J10" s="130"/>
      <c r="K10" s="266"/>
      <c r="L10" s="267"/>
      <c r="M10" s="268"/>
      <c r="Q10" s="186">
        <f>COUNTIF(K$9:M$48,Menu!D12)</f>
        <v>0</v>
      </c>
    </row>
    <row r="11" spans="1:17" ht="12.75" customHeight="1" x14ac:dyDescent="0.35">
      <c r="A11" s="84"/>
      <c r="B11" s="85">
        <v>3</v>
      </c>
      <c r="C11" s="269"/>
      <c r="D11" s="270"/>
      <c r="E11" s="270"/>
      <c r="F11" s="270"/>
      <c r="G11" s="270"/>
      <c r="H11" s="270"/>
      <c r="I11" s="271"/>
      <c r="J11" s="130"/>
      <c r="K11" s="266"/>
      <c r="L11" s="267"/>
      <c r="M11" s="268"/>
      <c r="Q11" s="186">
        <f>COUNTIF(K$9:M$48,Menu!D13)</f>
        <v>0</v>
      </c>
    </row>
    <row r="12" spans="1:17" ht="12.75" customHeight="1" x14ac:dyDescent="0.35">
      <c r="A12" s="84"/>
      <c r="B12" s="85">
        <v>4</v>
      </c>
      <c r="C12" s="269"/>
      <c r="D12" s="270"/>
      <c r="E12" s="270"/>
      <c r="F12" s="270"/>
      <c r="G12" s="270"/>
      <c r="H12" s="270"/>
      <c r="I12" s="271"/>
      <c r="J12" s="130"/>
      <c r="K12" s="266"/>
      <c r="L12" s="267"/>
      <c r="M12" s="268"/>
    </row>
    <row r="13" spans="1:17" ht="12.75" customHeight="1" x14ac:dyDescent="0.35">
      <c r="A13" s="84"/>
      <c r="B13" s="85">
        <v>5</v>
      </c>
      <c r="C13" s="269"/>
      <c r="D13" s="270"/>
      <c r="E13" s="270"/>
      <c r="F13" s="270"/>
      <c r="G13" s="270"/>
      <c r="H13" s="270"/>
      <c r="I13" s="271"/>
      <c r="J13" s="130"/>
      <c r="K13" s="266"/>
      <c r="L13" s="267"/>
      <c r="M13" s="268"/>
    </row>
    <row r="14" spans="1:17" ht="12.75" customHeight="1" x14ac:dyDescent="0.35">
      <c r="A14" s="84"/>
      <c r="B14" s="85">
        <v>6</v>
      </c>
      <c r="C14" s="269"/>
      <c r="D14" s="270"/>
      <c r="E14" s="270"/>
      <c r="F14" s="270"/>
      <c r="G14" s="270"/>
      <c r="H14" s="270"/>
      <c r="I14" s="271"/>
      <c r="J14" s="130"/>
      <c r="K14" s="266"/>
      <c r="L14" s="267"/>
      <c r="M14" s="268"/>
    </row>
    <row r="15" spans="1:17" ht="12.75" customHeight="1" x14ac:dyDescent="0.35">
      <c r="A15" s="84"/>
      <c r="B15" s="85">
        <v>7</v>
      </c>
      <c r="C15" s="269"/>
      <c r="D15" s="270"/>
      <c r="E15" s="270"/>
      <c r="F15" s="270"/>
      <c r="G15" s="270"/>
      <c r="H15" s="270"/>
      <c r="I15" s="271"/>
      <c r="J15" s="130"/>
      <c r="K15" s="266"/>
      <c r="L15" s="267"/>
      <c r="M15" s="268"/>
    </row>
    <row r="16" spans="1:17" ht="12.75" customHeight="1" x14ac:dyDescent="0.35">
      <c r="A16" s="84"/>
      <c r="B16" s="85">
        <v>8</v>
      </c>
      <c r="C16" s="269"/>
      <c r="D16" s="270"/>
      <c r="E16" s="270"/>
      <c r="F16" s="270"/>
      <c r="G16" s="270"/>
      <c r="H16" s="270"/>
      <c r="I16" s="271"/>
      <c r="J16" s="130"/>
      <c r="K16" s="266"/>
      <c r="L16" s="267"/>
      <c r="M16" s="268"/>
    </row>
    <row r="17" spans="1:13" ht="12.75" customHeight="1" x14ac:dyDescent="0.35">
      <c r="A17" s="84">
        <f>A9+1</f>
        <v>43179</v>
      </c>
      <c r="B17" s="85">
        <v>1</v>
      </c>
      <c r="C17" s="269"/>
      <c r="D17" s="270"/>
      <c r="E17" s="270"/>
      <c r="F17" s="270"/>
      <c r="G17" s="270"/>
      <c r="H17" s="270"/>
      <c r="I17" s="271"/>
      <c r="J17" s="130"/>
      <c r="K17" s="266"/>
      <c r="L17" s="267"/>
      <c r="M17" s="268"/>
    </row>
    <row r="18" spans="1:13" ht="12.75" customHeight="1" x14ac:dyDescent="0.35">
      <c r="A18" s="84"/>
      <c r="B18" s="85">
        <v>2</v>
      </c>
      <c r="C18" s="269"/>
      <c r="D18" s="270"/>
      <c r="E18" s="270"/>
      <c r="F18" s="270"/>
      <c r="G18" s="270"/>
      <c r="H18" s="270"/>
      <c r="I18" s="271"/>
      <c r="J18" s="130"/>
      <c r="K18" s="266"/>
      <c r="L18" s="267"/>
      <c r="M18" s="268"/>
    </row>
    <row r="19" spans="1:13" ht="12.75" customHeight="1" x14ac:dyDescent="0.35">
      <c r="A19" s="84"/>
      <c r="B19" s="85">
        <v>3</v>
      </c>
      <c r="C19" s="269"/>
      <c r="D19" s="270"/>
      <c r="E19" s="270"/>
      <c r="F19" s="270"/>
      <c r="G19" s="270"/>
      <c r="H19" s="270"/>
      <c r="I19" s="271"/>
      <c r="J19" s="130"/>
      <c r="K19" s="266"/>
      <c r="L19" s="267"/>
      <c r="M19" s="268"/>
    </row>
    <row r="20" spans="1:13" ht="12.75" customHeight="1" x14ac:dyDescent="0.35">
      <c r="A20" s="84"/>
      <c r="B20" s="85">
        <v>4</v>
      </c>
      <c r="C20" s="269"/>
      <c r="D20" s="270"/>
      <c r="E20" s="270"/>
      <c r="F20" s="270"/>
      <c r="G20" s="270"/>
      <c r="H20" s="270"/>
      <c r="I20" s="271"/>
      <c r="J20" s="130"/>
      <c r="K20" s="266"/>
      <c r="L20" s="267"/>
      <c r="M20" s="268"/>
    </row>
    <row r="21" spans="1:13" x14ac:dyDescent="0.35">
      <c r="A21" s="84"/>
      <c r="B21" s="85">
        <v>5</v>
      </c>
      <c r="C21" s="269"/>
      <c r="D21" s="270"/>
      <c r="E21" s="270"/>
      <c r="F21" s="270"/>
      <c r="G21" s="270"/>
      <c r="H21" s="270"/>
      <c r="I21" s="271"/>
      <c r="J21" s="130"/>
      <c r="K21" s="266"/>
      <c r="L21" s="267"/>
      <c r="M21" s="268"/>
    </row>
    <row r="22" spans="1:13" x14ac:dyDescent="0.35">
      <c r="A22" s="84"/>
      <c r="B22" s="85">
        <v>6</v>
      </c>
      <c r="C22" s="269"/>
      <c r="D22" s="270"/>
      <c r="E22" s="270"/>
      <c r="F22" s="270"/>
      <c r="G22" s="270"/>
      <c r="H22" s="270"/>
      <c r="I22" s="271"/>
      <c r="J22" s="130"/>
      <c r="K22" s="266"/>
      <c r="L22" s="267"/>
      <c r="M22" s="268"/>
    </row>
    <row r="23" spans="1:13" x14ac:dyDescent="0.35">
      <c r="A23" s="84"/>
      <c r="B23" s="85">
        <v>7</v>
      </c>
      <c r="C23" s="269"/>
      <c r="D23" s="270"/>
      <c r="E23" s="270"/>
      <c r="F23" s="270"/>
      <c r="G23" s="270"/>
      <c r="H23" s="270"/>
      <c r="I23" s="271"/>
      <c r="J23" s="130"/>
      <c r="K23" s="266"/>
      <c r="L23" s="267"/>
      <c r="M23" s="268"/>
    </row>
    <row r="24" spans="1:13" x14ac:dyDescent="0.35">
      <c r="A24" s="84"/>
      <c r="B24" s="85">
        <v>8</v>
      </c>
      <c r="C24" s="269"/>
      <c r="D24" s="270"/>
      <c r="E24" s="270"/>
      <c r="F24" s="270"/>
      <c r="G24" s="270"/>
      <c r="H24" s="270"/>
      <c r="I24" s="271"/>
      <c r="J24" s="130"/>
      <c r="K24" s="266"/>
      <c r="L24" s="267"/>
      <c r="M24" s="268"/>
    </row>
    <row r="25" spans="1:13" x14ac:dyDescent="0.35">
      <c r="A25" s="84">
        <f>A9+2</f>
        <v>43180</v>
      </c>
      <c r="B25" s="85">
        <v>1</v>
      </c>
      <c r="C25" s="269"/>
      <c r="D25" s="270"/>
      <c r="E25" s="270"/>
      <c r="F25" s="270"/>
      <c r="G25" s="270"/>
      <c r="H25" s="270"/>
      <c r="I25" s="271"/>
      <c r="J25" s="130"/>
      <c r="K25" s="266"/>
      <c r="L25" s="267"/>
      <c r="M25" s="268"/>
    </row>
    <row r="26" spans="1:13" x14ac:dyDescent="0.35">
      <c r="A26" s="84"/>
      <c r="B26" s="85">
        <v>2</v>
      </c>
      <c r="C26" s="269"/>
      <c r="D26" s="270"/>
      <c r="E26" s="270"/>
      <c r="F26" s="270"/>
      <c r="G26" s="270"/>
      <c r="H26" s="270"/>
      <c r="I26" s="271"/>
      <c r="J26" s="130"/>
      <c r="K26" s="266"/>
      <c r="L26" s="267"/>
      <c r="M26" s="268"/>
    </row>
    <row r="27" spans="1:13" x14ac:dyDescent="0.35">
      <c r="A27" s="84"/>
      <c r="B27" s="85">
        <v>3</v>
      </c>
      <c r="C27" s="269"/>
      <c r="D27" s="270"/>
      <c r="E27" s="270"/>
      <c r="F27" s="270"/>
      <c r="G27" s="270"/>
      <c r="H27" s="270"/>
      <c r="I27" s="271"/>
      <c r="J27" s="130"/>
      <c r="K27" s="266"/>
      <c r="L27" s="267"/>
      <c r="M27" s="268"/>
    </row>
    <row r="28" spans="1:13" x14ac:dyDescent="0.35">
      <c r="A28" s="84"/>
      <c r="B28" s="85">
        <v>4</v>
      </c>
      <c r="C28" s="269"/>
      <c r="D28" s="270"/>
      <c r="E28" s="270"/>
      <c r="F28" s="270"/>
      <c r="G28" s="270"/>
      <c r="H28" s="270"/>
      <c r="I28" s="271"/>
      <c r="J28" s="130"/>
      <c r="K28" s="266"/>
      <c r="L28" s="267"/>
      <c r="M28" s="268"/>
    </row>
    <row r="29" spans="1:13" x14ac:dyDescent="0.35">
      <c r="A29" s="84"/>
      <c r="B29" s="85">
        <v>5</v>
      </c>
      <c r="C29" s="269"/>
      <c r="D29" s="270"/>
      <c r="E29" s="270"/>
      <c r="F29" s="270"/>
      <c r="G29" s="270"/>
      <c r="H29" s="270"/>
      <c r="I29" s="271"/>
      <c r="J29" s="130"/>
      <c r="K29" s="266"/>
      <c r="L29" s="267"/>
      <c r="M29" s="268"/>
    </row>
    <row r="30" spans="1:13" x14ac:dyDescent="0.35">
      <c r="A30" s="84"/>
      <c r="B30" s="85">
        <v>6</v>
      </c>
      <c r="C30" s="269"/>
      <c r="D30" s="270"/>
      <c r="E30" s="270"/>
      <c r="F30" s="270"/>
      <c r="G30" s="270"/>
      <c r="H30" s="270"/>
      <c r="I30" s="271"/>
      <c r="J30" s="130"/>
      <c r="K30" s="266"/>
      <c r="L30" s="267"/>
      <c r="M30" s="268"/>
    </row>
    <row r="31" spans="1:13" x14ac:dyDescent="0.35">
      <c r="A31" s="84"/>
      <c r="B31" s="85">
        <v>7</v>
      </c>
      <c r="C31" s="269"/>
      <c r="D31" s="270"/>
      <c r="E31" s="270"/>
      <c r="F31" s="270"/>
      <c r="G31" s="270"/>
      <c r="H31" s="270"/>
      <c r="I31" s="271"/>
      <c r="J31" s="130"/>
      <c r="K31" s="266"/>
      <c r="L31" s="267"/>
      <c r="M31" s="268"/>
    </row>
    <row r="32" spans="1:13" x14ac:dyDescent="0.35">
      <c r="A32" s="84"/>
      <c r="B32" s="85">
        <v>8</v>
      </c>
      <c r="C32" s="269"/>
      <c r="D32" s="270"/>
      <c r="E32" s="270"/>
      <c r="F32" s="270"/>
      <c r="G32" s="270"/>
      <c r="H32" s="270"/>
      <c r="I32" s="271"/>
      <c r="J32" s="130"/>
      <c r="K32" s="266"/>
      <c r="L32" s="267"/>
      <c r="M32" s="268"/>
    </row>
    <row r="33" spans="1:13" x14ac:dyDescent="0.35">
      <c r="A33" s="84">
        <f>A9+3</f>
        <v>43181</v>
      </c>
      <c r="B33" s="85">
        <v>1</v>
      </c>
      <c r="C33" s="269"/>
      <c r="D33" s="270"/>
      <c r="E33" s="270"/>
      <c r="F33" s="270"/>
      <c r="G33" s="270"/>
      <c r="H33" s="270"/>
      <c r="I33" s="271"/>
      <c r="J33" s="130"/>
      <c r="K33" s="266"/>
      <c r="L33" s="267"/>
      <c r="M33" s="268"/>
    </row>
    <row r="34" spans="1:13" x14ac:dyDescent="0.35">
      <c r="A34" s="84"/>
      <c r="B34" s="85">
        <v>2</v>
      </c>
      <c r="C34" s="269"/>
      <c r="D34" s="270"/>
      <c r="E34" s="270"/>
      <c r="F34" s="270"/>
      <c r="G34" s="270"/>
      <c r="H34" s="270"/>
      <c r="I34" s="271"/>
      <c r="J34" s="130"/>
      <c r="K34" s="266"/>
      <c r="L34" s="267"/>
      <c r="M34" s="268"/>
    </row>
    <row r="35" spans="1:13" x14ac:dyDescent="0.35">
      <c r="A35" s="84"/>
      <c r="B35" s="85">
        <v>3</v>
      </c>
      <c r="C35" s="269"/>
      <c r="D35" s="270"/>
      <c r="E35" s="270"/>
      <c r="F35" s="270"/>
      <c r="G35" s="270"/>
      <c r="H35" s="270"/>
      <c r="I35" s="271"/>
      <c r="J35" s="130"/>
      <c r="K35" s="266"/>
      <c r="L35" s="267"/>
      <c r="M35" s="268"/>
    </row>
    <row r="36" spans="1:13" x14ac:dyDescent="0.35">
      <c r="A36" s="84"/>
      <c r="B36" s="85">
        <v>4</v>
      </c>
      <c r="C36" s="269"/>
      <c r="D36" s="270"/>
      <c r="E36" s="270"/>
      <c r="F36" s="270"/>
      <c r="G36" s="270"/>
      <c r="H36" s="270"/>
      <c r="I36" s="271"/>
      <c r="J36" s="130"/>
      <c r="K36" s="266"/>
      <c r="L36" s="267"/>
      <c r="M36" s="268"/>
    </row>
    <row r="37" spans="1:13" x14ac:dyDescent="0.35">
      <c r="A37" s="84"/>
      <c r="B37" s="85">
        <v>5</v>
      </c>
      <c r="C37" s="269"/>
      <c r="D37" s="270"/>
      <c r="E37" s="270"/>
      <c r="F37" s="270"/>
      <c r="G37" s="270"/>
      <c r="H37" s="270"/>
      <c r="I37" s="271"/>
      <c r="J37" s="130"/>
      <c r="K37" s="266"/>
      <c r="L37" s="267"/>
      <c r="M37" s="268"/>
    </row>
    <row r="38" spans="1:13" x14ac:dyDescent="0.35">
      <c r="A38" s="84"/>
      <c r="B38" s="85">
        <v>6</v>
      </c>
      <c r="C38" s="269"/>
      <c r="D38" s="270"/>
      <c r="E38" s="270"/>
      <c r="F38" s="270"/>
      <c r="G38" s="270"/>
      <c r="H38" s="270"/>
      <c r="I38" s="271"/>
      <c r="J38" s="130"/>
      <c r="K38" s="266"/>
      <c r="L38" s="267"/>
      <c r="M38" s="268"/>
    </row>
    <row r="39" spans="1:13" x14ac:dyDescent="0.35">
      <c r="A39" s="84"/>
      <c r="B39" s="85">
        <v>7</v>
      </c>
      <c r="C39" s="269"/>
      <c r="D39" s="270"/>
      <c r="E39" s="270"/>
      <c r="F39" s="270"/>
      <c r="G39" s="270"/>
      <c r="H39" s="270"/>
      <c r="I39" s="271"/>
      <c r="J39" s="130"/>
      <c r="K39" s="266"/>
      <c r="L39" s="267"/>
      <c r="M39" s="268"/>
    </row>
    <row r="40" spans="1:13" x14ac:dyDescent="0.35">
      <c r="A40" s="84"/>
      <c r="B40" s="85">
        <v>8</v>
      </c>
      <c r="C40" s="269"/>
      <c r="D40" s="270"/>
      <c r="E40" s="270"/>
      <c r="F40" s="270"/>
      <c r="G40" s="270"/>
      <c r="H40" s="270"/>
      <c r="I40" s="271"/>
      <c r="J40" s="130"/>
      <c r="K40" s="266"/>
      <c r="L40" s="267"/>
      <c r="M40" s="268"/>
    </row>
    <row r="41" spans="1:13" x14ac:dyDescent="0.35">
      <c r="A41" s="84">
        <f>A9+4</f>
        <v>43182</v>
      </c>
      <c r="B41" s="85">
        <v>1</v>
      </c>
      <c r="C41" s="269"/>
      <c r="D41" s="270"/>
      <c r="E41" s="270"/>
      <c r="F41" s="270"/>
      <c r="G41" s="270"/>
      <c r="H41" s="270"/>
      <c r="I41" s="271"/>
      <c r="J41" s="130"/>
      <c r="K41" s="266"/>
      <c r="L41" s="267"/>
      <c r="M41" s="268"/>
    </row>
    <row r="42" spans="1:13" x14ac:dyDescent="0.35">
      <c r="A42" s="84"/>
      <c r="B42" s="85">
        <v>2</v>
      </c>
      <c r="C42" s="269"/>
      <c r="D42" s="270"/>
      <c r="E42" s="270"/>
      <c r="F42" s="270"/>
      <c r="G42" s="270"/>
      <c r="H42" s="270"/>
      <c r="I42" s="271"/>
      <c r="J42" s="130"/>
      <c r="K42" s="266"/>
      <c r="L42" s="267"/>
      <c r="M42" s="268"/>
    </row>
    <row r="43" spans="1:13" x14ac:dyDescent="0.35">
      <c r="A43" s="84"/>
      <c r="B43" s="85">
        <v>3</v>
      </c>
      <c r="C43" s="269"/>
      <c r="D43" s="270"/>
      <c r="E43" s="270"/>
      <c r="F43" s="270"/>
      <c r="G43" s="270"/>
      <c r="H43" s="270"/>
      <c r="I43" s="271"/>
      <c r="J43" s="130"/>
      <c r="K43" s="266"/>
      <c r="L43" s="267"/>
      <c r="M43" s="268"/>
    </row>
    <row r="44" spans="1:13" x14ac:dyDescent="0.35">
      <c r="A44" s="84"/>
      <c r="B44" s="85">
        <v>4</v>
      </c>
      <c r="C44" s="269"/>
      <c r="D44" s="270"/>
      <c r="E44" s="270"/>
      <c r="F44" s="270"/>
      <c r="G44" s="270"/>
      <c r="H44" s="270"/>
      <c r="I44" s="271"/>
      <c r="J44" s="130"/>
      <c r="K44" s="266"/>
      <c r="L44" s="267"/>
      <c r="M44" s="268"/>
    </row>
    <row r="45" spans="1:13" x14ac:dyDescent="0.35">
      <c r="A45" s="84"/>
      <c r="B45" s="85">
        <v>5</v>
      </c>
      <c r="C45" s="269"/>
      <c r="D45" s="270"/>
      <c r="E45" s="270"/>
      <c r="F45" s="270"/>
      <c r="G45" s="270"/>
      <c r="H45" s="270"/>
      <c r="I45" s="271"/>
      <c r="J45" s="130"/>
      <c r="K45" s="266"/>
      <c r="L45" s="267"/>
      <c r="M45" s="268"/>
    </row>
    <row r="46" spans="1:13" x14ac:dyDescent="0.35">
      <c r="A46" s="84"/>
      <c r="B46" s="85">
        <v>6</v>
      </c>
      <c r="C46" s="269"/>
      <c r="D46" s="270"/>
      <c r="E46" s="270"/>
      <c r="F46" s="270"/>
      <c r="G46" s="270"/>
      <c r="H46" s="270"/>
      <c r="I46" s="271"/>
      <c r="J46" s="130"/>
      <c r="K46" s="266"/>
      <c r="L46" s="267"/>
      <c r="M46" s="268"/>
    </row>
    <row r="47" spans="1:13" x14ac:dyDescent="0.35">
      <c r="A47" s="84"/>
      <c r="B47" s="85">
        <v>7</v>
      </c>
      <c r="C47" s="269"/>
      <c r="D47" s="270"/>
      <c r="E47" s="270"/>
      <c r="F47" s="270"/>
      <c r="G47" s="270"/>
      <c r="H47" s="270"/>
      <c r="I47" s="271"/>
      <c r="J47" s="130"/>
      <c r="K47" s="266"/>
      <c r="L47" s="267"/>
      <c r="M47" s="268"/>
    </row>
    <row r="48" spans="1:13" x14ac:dyDescent="0.35">
      <c r="A48" s="84"/>
      <c r="B48" s="85">
        <v>8</v>
      </c>
      <c r="C48" s="269"/>
      <c r="D48" s="270"/>
      <c r="E48" s="270"/>
      <c r="F48" s="270"/>
      <c r="G48" s="270"/>
      <c r="H48" s="270"/>
      <c r="I48" s="271"/>
      <c r="J48" s="130"/>
      <c r="K48" s="266"/>
      <c r="L48" s="267"/>
      <c r="M48" s="268"/>
    </row>
    <row r="49" spans="1:13" ht="14.25" customHeight="1" x14ac:dyDescent="0.35">
      <c r="A49" s="272"/>
      <c r="B49" s="272"/>
      <c r="C49" s="273"/>
      <c r="D49" s="273"/>
      <c r="E49" s="24"/>
      <c r="F49" s="23"/>
      <c r="G49" s="228" t="s">
        <v>268</v>
      </c>
      <c r="H49" s="229">
        <f>'rapp 07'!H49+'rapp 07'!J49</f>
        <v>0</v>
      </c>
      <c r="I49" s="226"/>
      <c r="J49" s="108">
        <f>SUM(J9:J48)</f>
        <v>0</v>
      </c>
      <c r="K49" s="108" t="s">
        <v>60</v>
      </c>
      <c r="L49" s="82"/>
      <c r="M49" s="230" t="str">
        <f>"Totaal:"&amp;(H49+J49)</f>
        <v>Totaal:0</v>
      </c>
    </row>
  </sheetData>
  <sheetProtection algorithmName="SHA-512" hashValue="dckZ3qN2mFVxS0z4uPjuwNryxVj8EUr9Pz1H2WuCKd+1pxF4xwV/E5ur+8qc1OayBNebEw4sPDHXOaI9L/bXuQ==" saltValue="6jAF7o++pI3pfv/TH9ie4w==" spinCount="100000" sheet="1" selectLockedCells="1"/>
  <mergeCells count="92">
    <mergeCell ref="A49:D49"/>
    <mergeCell ref="C46:I46"/>
    <mergeCell ref="K46:M46"/>
    <mergeCell ref="C47:I47"/>
    <mergeCell ref="K47:M47"/>
    <mergeCell ref="C48:I48"/>
    <mergeCell ref="K48:M48"/>
    <mergeCell ref="C43:I43"/>
    <mergeCell ref="K43:M43"/>
    <mergeCell ref="C44:I44"/>
    <mergeCell ref="K44:M44"/>
    <mergeCell ref="C45:I45"/>
    <mergeCell ref="K45:M45"/>
    <mergeCell ref="C40:I40"/>
    <mergeCell ref="K40:M40"/>
    <mergeCell ref="C41:I41"/>
    <mergeCell ref="K41:M41"/>
    <mergeCell ref="C42:I42"/>
    <mergeCell ref="K42:M42"/>
    <mergeCell ref="C37:I37"/>
    <mergeCell ref="K37:M37"/>
    <mergeCell ref="C38:I38"/>
    <mergeCell ref="K38:M38"/>
    <mergeCell ref="C39:I39"/>
    <mergeCell ref="K39:M39"/>
    <mergeCell ref="C34:I34"/>
    <mergeCell ref="K34:M34"/>
    <mergeCell ref="C35:I35"/>
    <mergeCell ref="K35:M35"/>
    <mergeCell ref="C36:I36"/>
    <mergeCell ref="K36:M36"/>
    <mergeCell ref="C31:I31"/>
    <mergeCell ref="K31:M31"/>
    <mergeCell ref="C32:I32"/>
    <mergeCell ref="K32:M32"/>
    <mergeCell ref="C33:I33"/>
    <mergeCell ref="K33:M33"/>
    <mergeCell ref="C28:I28"/>
    <mergeCell ref="K28:M28"/>
    <mergeCell ref="C29:I29"/>
    <mergeCell ref="K29:M29"/>
    <mergeCell ref="C30:I30"/>
    <mergeCell ref="K30:M30"/>
    <mergeCell ref="C25:I25"/>
    <mergeCell ref="K25:M25"/>
    <mergeCell ref="C26:I26"/>
    <mergeCell ref="K26:M26"/>
    <mergeCell ref="C27:I27"/>
    <mergeCell ref="K27:M27"/>
    <mergeCell ref="C22:I22"/>
    <mergeCell ref="K22:M22"/>
    <mergeCell ref="C23:I23"/>
    <mergeCell ref="K23:M23"/>
    <mergeCell ref="C24:I24"/>
    <mergeCell ref="K24:M24"/>
    <mergeCell ref="C19:I19"/>
    <mergeCell ref="K19:M19"/>
    <mergeCell ref="C20:I20"/>
    <mergeCell ref="K20:M20"/>
    <mergeCell ref="C21:I21"/>
    <mergeCell ref="K21:M21"/>
    <mergeCell ref="C16:I16"/>
    <mergeCell ref="K16:M16"/>
    <mergeCell ref="C17:I17"/>
    <mergeCell ref="K17:M17"/>
    <mergeCell ref="C18:I18"/>
    <mergeCell ref="K18:M18"/>
    <mergeCell ref="C13:I13"/>
    <mergeCell ref="K13:M13"/>
    <mergeCell ref="C14:I14"/>
    <mergeCell ref="K14:M14"/>
    <mergeCell ref="C15:I15"/>
    <mergeCell ref="K15:M15"/>
    <mergeCell ref="C10:I10"/>
    <mergeCell ref="K10:M10"/>
    <mergeCell ref="C11:I11"/>
    <mergeCell ref="K11:M11"/>
    <mergeCell ref="C12:I12"/>
    <mergeCell ref="K12:M12"/>
    <mergeCell ref="C9:I9"/>
    <mergeCell ref="K9:M9"/>
    <mergeCell ref="A3:C3"/>
    <mergeCell ref="I3:J3"/>
    <mergeCell ref="K3:M3"/>
    <mergeCell ref="A4:C4"/>
    <mergeCell ref="I4:J4"/>
    <mergeCell ref="K4:M4"/>
    <mergeCell ref="A5:C5"/>
    <mergeCell ref="I5:J5"/>
    <mergeCell ref="K5:M5"/>
    <mergeCell ref="A7:M7"/>
    <mergeCell ref="K8:M8"/>
  </mergeCells>
  <dataValidations count="1">
    <dataValidation type="list" allowBlank="1" showInputMessage="1" showErrorMessage="1" sqref="K9:M48" xr:uid="{ACA9E5DF-8E97-4AA6-8B44-519BD755C6E6}">
      <formula1>IF(Oplnr=1,AMO,IF(Oplnr=2,GD,KO))</formula1>
    </dataValidation>
  </dataValidations>
  <pageMargins left="0.70866141732283472" right="0.59055118110236227" top="0.47244094488188981" bottom="1.0236220472440944" header="0.31496062992125984" footer="0.31496062992125984"/>
  <pageSetup paperSize="9" scale="74"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0FB6B-E8AA-47AC-B78F-89EF9BADD939}">
  <sheetPr codeName="Blad16">
    <pageSetUpPr fitToPage="1"/>
  </sheetPr>
  <dimension ref="A1:Q49"/>
  <sheetViews>
    <sheetView zoomScale="90" zoomScaleNormal="90" workbookViewId="0">
      <selection activeCell="B3" sqref="B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8.6640625" customWidth="1"/>
    <col min="10" max="10" width="10.796875" customWidth="1"/>
    <col min="11" max="12" width="13.265625" customWidth="1"/>
    <col min="13" max="13" width="16.53125" customWidth="1"/>
    <col min="14" max="14" width="9.1328125" style="9" customWidth="1"/>
    <col min="15" max="15" width="9.06640625" customWidth="1"/>
    <col min="17" max="17" width="9.06640625" style="186"/>
  </cols>
  <sheetData>
    <row r="1" spans="1:17" ht="15" x14ac:dyDescent="0.4">
      <c r="A1" s="22" t="str">
        <f>"Bijlage 6: Weekrapportage "&amp;'Algemene Informatie'!$B$16</f>
        <v>Bijlage 6: Weekrapportage AMO (Applicatie- en mediaontwikkelaar 25187)</v>
      </c>
      <c r="B1" s="22"/>
      <c r="C1" s="21"/>
      <c r="D1" s="21"/>
      <c r="E1" s="21"/>
      <c r="F1" s="21"/>
      <c r="G1" s="21"/>
      <c r="H1" s="21"/>
      <c r="I1" s="21"/>
      <c r="J1" s="82"/>
      <c r="K1" s="82"/>
      <c r="L1" s="82"/>
      <c r="M1" s="82"/>
      <c r="Q1" s="186">
        <f>COUNTIF(K$9:M$48,Menu!D3)</f>
        <v>0</v>
      </c>
    </row>
    <row r="2" spans="1:17" x14ac:dyDescent="0.35">
      <c r="A2" s="21"/>
      <c r="B2" s="21"/>
      <c r="C2" s="21"/>
      <c r="D2" s="21"/>
      <c r="E2" s="82"/>
      <c r="F2" s="82"/>
      <c r="G2" s="82"/>
      <c r="H2" s="21"/>
      <c r="I2" s="21"/>
      <c r="J2" s="82"/>
      <c r="K2" s="82"/>
      <c r="L2" s="82"/>
      <c r="M2" s="82"/>
      <c r="Q2" s="186">
        <f>COUNTIF(K$9:M$48,Menu!D4)</f>
        <v>0</v>
      </c>
    </row>
    <row r="3" spans="1:17" ht="13.15" x14ac:dyDescent="0.35">
      <c r="A3" s="275" t="s">
        <v>28</v>
      </c>
      <c r="B3" s="275"/>
      <c r="C3" s="275"/>
      <c r="D3" s="208" t="str">
        <f>IF('Algemene Informatie'!$B$3=0,"",'Algemene Informatie'!$B$3&amp;", "&amp;'Algemene Informatie'!$B$4&amp;" ("&amp;'Algemene Informatie'!$B$5&amp;")"&amp;" "&amp;'Algemene Informatie'!$B$13)</f>
        <v/>
      </c>
      <c r="E3" s="86"/>
      <c r="F3" s="88"/>
      <c r="G3" s="89"/>
      <c r="H3" s="21"/>
      <c r="I3" s="275" t="s">
        <v>78</v>
      </c>
      <c r="J3" s="275"/>
      <c r="K3" s="274" t="str">
        <f>IF('Algemene Informatie'!$B$39=0,"",'Algemene Informatie'!$B$39)</f>
        <v>2017-2018</v>
      </c>
      <c r="L3" s="274"/>
      <c r="M3" s="274"/>
      <c r="Q3" s="186">
        <f>COUNTIF(K$9:M$48,Menu!D5)</f>
        <v>0</v>
      </c>
    </row>
    <row r="4" spans="1:17" ht="13.15" x14ac:dyDescent="0.35">
      <c r="A4" s="276" t="s">
        <v>61</v>
      </c>
      <c r="B4" s="277"/>
      <c r="C4" s="278"/>
      <c r="D4" s="208" t="str">
        <f>IF('Algemene Informatie'!$B$17=0,"",'Algemene Informatie'!$B$17)</f>
        <v/>
      </c>
      <c r="E4" s="86"/>
      <c r="F4" s="88"/>
      <c r="G4" s="89"/>
      <c r="H4" s="21"/>
      <c r="I4" s="275" t="s">
        <v>29</v>
      </c>
      <c r="J4" s="275"/>
      <c r="K4" s="274" t="str">
        <f>IF('Algemene Informatie'!$B$28=0,"",'Algemene Informatie'!$B$28)</f>
        <v/>
      </c>
      <c r="L4" s="274"/>
      <c r="M4" s="274"/>
      <c r="Q4" s="186">
        <f>COUNTIF(K$9:M$48,Menu!D6)</f>
        <v>0</v>
      </c>
    </row>
    <row r="5" spans="1:17" ht="13.15" x14ac:dyDescent="0.35">
      <c r="A5" s="275" t="s">
        <v>88</v>
      </c>
      <c r="B5" s="275"/>
      <c r="C5" s="275"/>
      <c r="D5" s="208" t="str">
        <f>IF('Algemene Informatie'!$B$18=0,"",'Algemene Informatie'!$B$18)</f>
        <v/>
      </c>
      <c r="E5" s="86"/>
      <c r="F5" s="86"/>
      <c r="G5" s="82"/>
      <c r="H5" s="21"/>
      <c r="I5" s="275" t="s">
        <v>30</v>
      </c>
      <c r="J5" s="275"/>
      <c r="K5" s="274" t="str">
        <f>IF('Algemene Informatie'!$B$32=0,"",'Algemene Informatie'!$B$32)</f>
        <v/>
      </c>
      <c r="L5" s="274"/>
      <c r="M5" s="274"/>
      <c r="Q5" s="186">
        <f>COUNTIF(K$9:M$48,Menu!D7)</f>
        <v>0</v>
      </c>
    </row>
    <row r="6" spans="1:17" ht="13.15" x14ac:dyDescent="0.35">
      <c r="A6" s="91"/>
      <c r="B6" s="88"/>
      <c r="C6" s="88"/>
      <c r="D6" s="92"/>
      <c r="E6" s="86"/>
      <c r="F6" s="86"/>
      <c r="G6" s="82"/>
      <c r="H6" s="82"/>
      <c r="I6" s="88"/>
      <c r="J6" s="88"/>
      <c r="K6" s="92"/>
      <c r="L6" s="92"/>
      <c r="M6" s="92"/>
      <c r="Q6" s="186">
        <f>COUNTIF(K$9:M$48,Menu!D8)</f>
        <v>0</v>
      </c>
    </row>
    <row r="7" spans="1:17" ht="13.15" x14ac:dyDescent="0.4">
      <c r="A7" s="279" t="str">
        <f>IF(AND(ISNONTEXT($A$9),NOT(ISBLANK($A$9))),"RAPPORTAGE WEEK "&amp;1+INT((A9-DATE(YEAR(A9+4-WEEKDAY(A9+6)),1,5)+WEEKDAY(DATE(YEAR(A9+4-WEEKDAY(A9+6)),1,3)))/7),"RAPPORTAGE WEEK Nr.")</f>
        <v>RAPPORTAGE WEEK 13</v>
      </c>
      <c r="B7" s="280"/>
      <c r="C7" s="280"/>
      <c r="D7" s="280"/>
      <c r="E7" s="280"/>
      <c r="F7" s="280"/>
      <c r="G7" s="280"/>
      <c r="H7" s="280"/>
      <c r="I7" s="280"/>
      <c r="J7" s="280"/>
      <c r="K7" s="280"/>
      <c r="L7" s="280"/>
      <c r="M7" s="281"/>
      <c r="Q7" s="186">
        <f>COUNTIF(K$9:M$48,Menu!D9)</f>
        <v>0</v>
      </c>
    </row>
    <row r="8" spans="1:17" s="61" customFormat="1" ht="13.15" x14ac:dyDescent="0.35">
      <c r="A8" s="109" t="s">
        <v>31</v>
      </c>
      <c r="B8" s="131" t="s">
        <v>75</v>
      </c>
      <c r="C8" s="109" t="s">
        <v>32</v>
      </c>
      <c r="D8" s="132"/>
      <c r="E8" s="132"/>
      <c r="F8" s="132"/>
      <c r="G8" s="132"/>
      <c r="H8" s="132"/>
      <c r="I8" s="133"/>
      <c r="J8" s="134" t="s">
        <v>72</v>
      </c>
      <c r="K8" s="282" t="s">
        <v>221</v>
      </c>
      <c r="L8" s="283"/>
      <c r="M8" s="284"/>
      <c r="N8" s="135"/>
      <c r="Q8" s="186">
        <f>COUNTIF(K$9:M$48,Menu!D10)</f>
        <v>0</v>
      </c>
    </row>
    <row r="9" spans="1:17" ht="12.75" customHeight="1" x14ac:dyDescent="0.35">
      <c r="A9" s="84">
        <f>'BPV-tijd'!P26</f>
        <v>43185</v>
      </c>
      <c r="B9" s="85">
        <v>1</v>
      </c>
      <c r="C9" s="269"/>
      <c r="D9" s="270"/>
      <c r="E9" s="270"/>
      <c r="F9" s="270"/>
      <c r="G9" s="270"/>
      <c r="H9" s="270"/>
      <c r="I9" s="271"/>
      <c r="J9" s="130"/>
      <c r="K9" s="266"/>
      <c r="L9" s="267"/>
      <c r="M9" s="268"/>
      <c r="Q9" s="186">
        <f>COUNTIF(K$9:M$48,Menu!D11)</f>
        <v>0</v>
      </c>
    </row>
    <row r="10" spans="1:17" ht="12.75" customHeight="1" x14ac:dyDescent="0.35">
      <c r="A10" s="84"/>
      <c r="B10" s="85">
        <v>2</v>
      </c>
      <c r="C10" s="269"/>
      <c r="D10" s="270"/>
      <c r="E10" s="270"/>
      <c r="F10" s="270"/>
      <c r="G10" s="270"/>
      <c r="H10" s="270"/>
      <c r="I10" s="271"/>
      <c r="J10" s="130"/>
      <c r="K10" s="266"/>
      <c r="L10" s="267"/>
      <c r="M10" s="268"/>
      <c r="Q10" s="186">
        <f>COUNTIF(K$9:M$48,Menu!D12)</f>
        <v>0</v>
      </c>
    </row>
    <row r="11" spans="1:17" ht="12.75" customHeight="1" x14ac:dyDescent="0.35">
      <c r="A11" s="84"/>
      <c r="B11" s="85">
        <v>3</v>
      </c>
      <c r="C11" s="269"/>
      <c r="D11" s="270"/>
      <c r="E11" s="270"/>
      <c r="F11" s="270"/>
      <c r="G11" s="270"/>
      <c r="H11" s="270"/>
      <c r="I11" s="271"/>
      <c r="J11" s="130"/>
      <c r="K11" s="266"/>
      <c r="L11" s="267"/>
      <c r="M11" s="268"/>
      <c r="Q11" s="186">
        <f>COUNTIF(K$9:M$48,Menu!D13)</f>
        <v>0</v>
      </c>
    </row>
    <row r="12" spans="1:17" ht="12.75" customHeight="1" x14ac:dyDescent="0.35">
      <c r="A12" s="84"/>
      <c r="B12" s="85">
        <v>4</v>
      </c>
      <c r="C12" s="269"/>
      <c r="D12" s="270"/>
      <c r="E12" s="270"/>
      <c r="F12" s="270"/>
      <c r="G12" s="270"/>
      <c r="H12" s="270"/>
      <c r="I12" s="271"/>
      <c r="J12" s="130"/>
      <c r="K12" s="266"/>
      <c r="L12" s="267"/>
      <c r="M12" s="268"/>
    </row>
    <row r="13" spans="1:17" ht="12.75" customHeight="1" x14ac:dyDescent="0.35">
      <c r="A13" s="84"/>
      <c r="B13" s="85">
        <v>5</v>
      </c>
      <c r="C13" s="269"/>
      <c r="D13" s="270"/>
      <c r="E13" s="270"/>
      <c r="F13" s="270"/>
      <c r="G13" s="270"/>
      <c r="H13" s="270"/>
      <c r="I13" s="271"/>
      <c r="J13" s="130"/>
      <c r="K13" s="266"/>
      <c r="L13" s="267"/>
      <c r="M13" s="268"/>
    </row>
    <row r="14" spans="1:17" ht="12.75" customHeight="1" x14ac:dyDescent="0.35">
      <c r="A14" s="84"/>
      <c r="B14" s="85">
        <v>6</v>
      </c>
      <c r="C14" s="269"/>
      <c r="D14" s="270"/>
      <c r="E14" s="270"/>
      <c r="F14" s="270"/>
      <c r="G14" s="270"/>
      <c r="H14" s="270"/>
      <c r="I14" s="271"/>
      <c r="J14" s="130"/>
      <c r="K14" s="266"/>
      <c r="L14" s="267"/>
      <c r="M14" s="268"/>
    </row>
    <row r="15" spans="1:17" ht="12.75" customHeight="1" x14ac:dyDescent="0.35">
      <c r="A15" s="84"/>
      <c r="B15" s="85">
        <v>7</v>
      </c>
      <c r="C15" s="269"/>
      <c r="D15" s="270"/>
      <c r="E15" s="270"/>
      <c r="F15" s="270"/>
      <c r="G15" s="270"/>
      <c r="H15" s="270"/>
      <c r="I15" s="271"/>
      <c r="J15" s="130"/>
      <c r="K15" s="266"/>
      <c r="L15" s="267"/>
      <c r="M15" s="268"/>
    </row>
    <row r="16" spans="1:17" ht="12.75" customHeight="1" x14ac:dyDescent="0.35">
      <c r="A16" s="84"/>
      <c r="B16" s="85">
        <v>8</v>
      </c>
      <c r="C16" s="269"/>
      <c r="D16" s="270"/>
      <c r="E16" s="270"/>
      <c r="F16" s="270"/>
      <c r="G16" s="270"/>
      <c r="H16" s="270"/>
      <c r="I16" s="271"/>
      <c r="J16" s="130"/>
      <c r="K16" s="266"/>
      <c r="L16" s="267"/>
      <c r="M16" s="268"/>
    </row>
    <row r="17" spans="1:13" ht="12.75" customHeight="1" x14ac:dyDescent="0.35">
      <c r="A17" s="84">
        <f>A9+1</f>
        <v>43186</v>
      </c>
      <c r="B17" s="85">
        <v>1</v>
      </c>
      <c r="C17" s="269"/>
      <c r="D17" s="270"/>
      <c r="E17" s="270"/>
      <c r="F17" s="270"/>
      <c r="G17" s="270"/>
      <c r="H17" s="270"/>
      <c r="I17" s="271"/>
      <c r="J17" s="130"/>
      <c r="K17" s="266"/>
      <c r="L17" s="267"/>
      <c r="M17" s="268"/>
    </row>
    <row r="18" spans="1:13" ht="12.75" customHeight="1" x14ac:dyDescent="0.35">
      <c r="A18" s="84"/>
      <c r="B18" s="85">
        <v>2</v>
      </c>
      <c r="C18" s="269"/>
      <c r="D18" s="270"/>
      <c r="E18" s="270"/>
      <c r="F18" s="270"/>
      <c r="G18" s="270"/>
      <c r="H18" s="270"/>
      <c r="I18" s="271"/>
      <c r="J18" s="130"/>
      <c r="K18" s="266"/>
      <c r="L18" s="267"/>
      <c r="M18" s="268"/>
    </row>
    <row r="19" spans="1:13" ht="12.75" customHeight="1" x14ac:dyDescent="0.35">
      <c r="A19" s="84"/>
      <c r="B19" s="85">
        <v>3</v>
      </c>
      <c r="C19" s="269"/>
      <c r="D19" s="270"/>
      <c r="E19" s="270"/>
      <c r="F19" s="270"/>
      <c r="G19" s="270"/>
      <c r="H19" s="270"/>
      <c r="I19" s="271"/>
      <c r="J19" s="130"/>
      <c r="K19" s="266"/>
      <c r="L19" s="267"/>
      <c r="M19" s="268"/>
    </row>
    <row r="20" spans="1:13" ht="12.75" customHeight="1" x14ac:dyDescent="0.35">
      <c r="A20" s="84"/>
      <c r="B20" s="85">
        <v>4</v>
      </c>
      <c r="C20" s="269"/>
      <c r="D20" s="270"/>
      <c r="E20" s="270"/>
      <c r="F20" s="270"/>
      <c r="G20" s="270"/>
      <c r="H20" s="270"/>
      <c r="I20" s="271"/>
      <c r="J20" s="130"/>
      <c r="K20" s="266"/>
      <c r="L20" s="267"/>
      <c r="M20" s="268"/>
    </row>
    <row r="21" spans="1:13" x14ac:dyDescent="0.35">
      <c r="A21" s="84"/>
      <c r="B21" s="85">
        <v>5</v>
      </c>
      <c r="C21" s="269"/>
      <c r="D21" s="270"/>
      <c r="E21" s="270"/>
      <c r="F21" s="270"/>
      <c r="G21" s="270"/>
      <c r="H21" s="270"/>
      <c r="I21" s="271"/>
      <c r="J21" s="130"/>
      <c r="K21" s="266"/>
      <c r="L21" s="267"/>
      <c r="M21" s="268"/>
    </row>
    <row r="22" spans="1:13" x14ac:dyDescent="0.35">
      <c r="A22" s="84"/>
      <c r="B22" s="85">
        <v>6</v>
      </c>
      <c r="C22" s="269"/>
      <c r="D22" s="270"/>
      <c r="E22" s="270"/>
      <c r="F22" s="270"/>
      <c r="G22" s="270"/>
      <c r="H22" s="270"/>
      <c r="I22" s="271"/>
      <c r="J22" s="130"/>
      <c r="K22" s="266"/>
      <c r="L22" s="267"/>
      <c r="M22" s="268"/>
    </row>
    <row r="23" spans="1:13" x14ac:dyDescent="0.35">
      <c r="A23" s="84"/>
      <c r="B23" s="85">
        <v>7</v>
      </c>
      <c r="C23" s="269"/>
      <c r="D23" s="270"/>
      <c r="E23" s="270"/>
      <c r="F23" s="270"/>
      <c r="G23" s="270"/>
      <c r="H23" s="270"/>
      <c r="I23" s="271"/>
      <c r="J23" s="130"/>
      <c r="K23" s="266"/>
      <c r="L23" s="267"/>
      <c r="M23" s="268"/>
    </row>
    <row r="24" spans="1:13" x14ac:dyDescent="0.35">
      <c r="A24" s="84"/>
      <c r="B24" s="85">
        <v>8</v>
      </c>
      <c r="C24" s="269"/>
      <c r="D24" s="270"/>
      <c r="E24" s="270"/>
      <c r="F24" s="270"/>
      <c r="G24" s="270"/>
      <c r="H24" s="270"/>
      <c r="I24" s="271"/>
      <c r="J24" s="130"/>
      <c r="K24" s="266"/>
      <c r="L24" s="267"/>
      <c r="M24" s="268"/>
    </row>
    <row r="25" spans="1:13" x14ac:dyDescent="0.35">
      <c r="A25" s="84">
        <f>A9+2</f>
        <v>43187</v>
      </c>
      <c r="B25" s="85">
        <v>1</v>
      </c>
      <c r="C25" s="269"/>
      <c r="D25" s="270"/>
      <c r="E25" s="270"/>
      <c r="F25" s="270"/>
      <c r="G25" s="270"/>
      <c r="H25" s="270"/>
      <c r="I25" s="271"/>
      <c r="J25" s="130"/>
      <c r="K25" s="266"/>
      <c r="L25" s="267"/>
      <c r="M25" s="268"/>
    </row>
    <row r="26" spans="1:13" x14ac:dyDescent="0.35">
      <c r="A26" s="84"/>
      <c r="B26" s="85">
        <v>2</v>
      </c>
      <c r="C26" s="269"/>
      <c r="D26" s="270"/>
      <c r="E26" s="270"/>
      <c r="F26" s="270"/>
      <c r="G26" s="270"/>
      <c r="H26" s="270"/>
      <c r="I26" s="271"/>
      <c r="J26" s="130"/>
      <c r="K26" s="266"/>
      <c r="L26" s="267"/>
      <c r="M26" s="268"/>
    </row>
    <row r="27" spans="1:13" x14ac:dyDescent="0.35">
      <c r="A27" s="84"/>
      <c r="B27" s="85">
        <v>3</v>
      </c>
      <c r="C27" s="269"/>
      <c r="D27" s="270"/>
      <c r="E27" s="270"/>
      <c r="F27" s="270"/>
      <c r="G27" s="270"/>
      <c r="H27" s="270"/>
      <c r="I27" s="271"/>
      <c r="J27" s="130"/>
      <c r="K27" s="266"/>
      <c r="L27" s="267"/>
      <c r="M27" s="268"/>
    </row>
    <row r="28" spans="1:13" x14ac:dyDescent="0.35">
      <c r="A28" s="84"/>
      <c r="B28" s="85">
        <v>4</v>
      </c>
      <c r="C28" s="269"/>
      <c r="D28" s="270"/>
      <c r="E28" s="270"/>
      <c r="F28" s="270"/>
      <c r="G28" s="270"/>
      <c r="H28" s="270"/>
      <c r="I28" s="271"/>
      <c r="J28" s="130"/>
      <c r="K28" s="266"/>
      <c r="L28" s="267"/>
      <c r="M28" s="268"/>
    </row>
    <row r="29" spans="1:13" x14ac:dyDescent="0.35">
      <c r="A29" s="84"/>
      <c r="B29" s="85">
        <v>5</v>
      </c>
      <c r="C29" s="269"/>
      <c r="D29" s="270"/>
      <c r="E29" s="270"/>
      <c r="F29" s="270"/>
      <c r="G29" s="270"/>
      <c r="H29" s="270"/>
      <c r="I29" s="271"/>
      <c r="J29" s="130"/>
      <c r="K29" s="266"/>
      <c r="L29" s="267"/>
      <c r="M29" s="268"/>
    </row>
    <row r="30" spans="1:13" x14ac:dyDescent="0.35">
      <c r="A30" s="84"/>
      <c r="B30" s="85">
        <v>6</v>
      </c>
      <c r="C30" s="269"/>
      <c r="D30" s="270"/>
      <c r="E30" s="270"/>
      <c r="F30" s="270"/>
      <c r="G30" s="270"/>
      <c r="H30" s="270"/>
      <c r="I30" s="271"/>
      <c r="J30" s="130"/>
      <c r="K30" s="266"/>
      <c r="L30" s="267"/>
      <c r="M30" s="268"/>
    </row>
    <row r="31" spans="1:13" x14ac:dyDescent="0.35">
      <c r="A31" s="84"/>
      <c r="B31" s="85">
        <v>7</v>
      </c>
      <c r="C31" s="269"/>
      <c r="D31" s="270"/>
      <c r="E31" s="270"/>
      <c r="F31" s="270"/>
      <c r="G31" s="270"/>
      <c r="H31" s="270"/>
      <c r="I31" s="271"/>
      <c r="J31" s="130"/>
      <c r="K31" s="266"/>
      <c r="L31" s="267"/>
      <c r="M31" s="268"/>
    </row>
    <row r="32" spans="1:13" x14ac:dyDescent="0.35">
      <c r="A32" s="84"/>
      <c r="B32" s="85">
        <v>8</v>
      </c>
      <c r="C32" s="269"/>
      <c r="D32" s="270"/>
      <c r="E32" s="270"/>
      <c r="F32" s="270"/>
      <c r="G32" s="270"/>
      <c r="H32" s="270"/>
      <c r="I32" s="271"/>
      <c r="J32" s="130"/>
      <c r="K32" s="266"/>
      <c r="L32" s="267"/>
      <c r="M32" s="268"/>
    </row>
    <row r="33" spans="1:13" x14ac:dyDescent="0.35">
      <c r="A33" s="84">
        <f>A9+3</f>
        <v>43188</v>
      </c>
      <c r="B33" s="85">
        <v>1</v>
      </c>
      <c r="C33" s="269"/>
      <c r="D33" s="270"/>
      <c r="E33" s="270"/>
      <c r="F33" s="270"/>
      <c r="G33" s="270"/>
      <c r="H33" s="270"/>
      <c r="I33" s="271"/>
      <c r="J33" s="130"/>
      <c r="K33" s="266"/>
      <c r="L33" s="267"/>
      <c r="M33" s="268"/>
    </row>
    <row r="34" spans="1:13" x14ac:dyDescent="0.35">
      <c r="A34" s="84"/>
      <c r="B34" s="85">
        <v>2</v>
      </c>
      <c r="C34" s="269"/>
      <c r="D34" s="270"/>
      <c r="E34" s="270"/>
      <c r="F34" s="270"/>
      <c r="G34" s="270"/>
      <c r="H34" s="270"/>
      <c r="I34" s="271"/>
      <c r="J34" s="130"/>
      <c r="K34" s="266"/>
      <c r="L34" s="267"/>
      <c r="M34" s="268"/>
    </row>
    <row r="35" spans="1:13" x14ac:dyDescent="0.35">
      <c r="A35" s="84"/>
      <c r="B35" s="85">
        <v>3</v>
      </c>
      <c r="C35" s="269"/>
      <c r="D35" s="270"/>
      <c r="E35" s="270"/>
      <c r="F35" s="270"/>
      <c r="G35" s="270"/>
      <c r="H35" s="270"/>
      <c r="I35" s="271"/>
      <c r="J35" s="130"/>
      <c r="K35" s="266"/>
      <c r="L35" s="267"/>
      <c r="M35" s="268"/>
    </row>
    <row r="36" spans="1:13" x14ac:dyDescent="0.35">
      <c r="A36" s="84"/>
      <c r="B36" s="85">
        <v>4</v>
      </c>
      <c r="C36" s="269"/>
      <c r="D36" s="270"/>
      <c r="E36" s="270"/>
      <c r="F36" s="270"/>
      <c r="G36" s="270"/>
      <c r="H36" s="270"/>
      <c r="I36" s="271"/>
      <c r="J36" s="130"/>
      <c r="K36" s="266"/>
      <c r="L36" s="267"/>
      <c r="M36" s="268"/>
    </row>
    <row r="37" spans="1:13" x14ac:dyDescent="0.35">
      <c r="A37" s="84"/>
      <c r="B37" s="85">
        <v>5</v>
      </c>
      <c r="C37" s="269"/>
      <c r="D37" s="270"/>
      <c r="E37" s="270"/>
      <c r="F37" s="270"/>
      <c r="G37" s="270"/>
      <c r="H37" s="270"/>
      <c r="I37" s="271"/>
      <c r="J37" s="130"/>
      <c r="K37" s="266"/>
      <c r="L37" s="267"/>
      <c r="M37" s="268"/>
    </row>
    <row r="38" spans="1:13" x14ac:dyDescent="0.35">
      <c r="A38" s="84"/>
      <c r="B38" s="85">
        <v>6</v>
      </c>
      <c r="C38" s="269"/>
      <c r="D38" s="270"/>
      <c r="E38" s="270"/>
      <c r="F38" s="270"/>
      <c r="G38" s="270"/>
      <c r="H38" s="270"/>
      <c r="I38" s="271"/>
      <c r="J38" s="130"/>
      <c r="K38" s="266"/>
      <c r="L38" s="267"/>
      <c r="M38" s="268"/>
    </row>
    <row r="39" spans="1:13" x14ac:dyDescent="0.35">
      <c r="A39" s="84"/>
      <c r="B39" s="85">
        <v>7</v>
      </c>
      <c r="C39" s="269"/>
      <c r="D39" s="270"/>
      <c r="E39" s="270"/>
      <c r="F39" s="270"/>
      <c r="G39" s="270"/>
      <c r="H39" s="270"/>
      <c r="I39" s="271"/>
      <c r="J39" s="130"/>
      <c r="K39" s="266"/>
      <c r="L39" s="267"/>
      <c r="M39" s="268"/>
    </row>
    <row r="40" spans="1:13" x14ac:dyDescent="0.35">
      <c r="A40" s="84"/>
      <c r="B40" s="85">
        <v>8</v>
      </c>
      <c r="C40" s="269"/>
      <c r="D40" s="270"/>
      <c r="E40" s="270"/>
      <c r="F40" s="270"/>
      <c r="G40" s="270"/>
      <c r="H40" s="270"/>
      <c r="I40" s="271"/>
      <c r="J40" s="130"/>
      <c r="K40" s="266"/>
      <c r="L40" s="267"/>
      <c r="M40" s="268"/>
    </row>
    <row r="41" spans="1:13" x14ac:dyDescent="0.35">
      <c r="A41" s="84">
        <f>A9+4</f>
        <v>43189</v>
      </c>
      <c r="B41" s="85">
        <v>1</v>
      </c>
      <c r="C41" s="269"/>
      <c r="D41" s="270"/>
      <c r="E41" s="270"/>
      <c r="F41" s="270"/>
      <c r="G41" s="270"/>
      <c r="H41" s="270"/>
      <c r="I41" s="271"/>
      <c r="J41" s="130"/>
      <c r="K41" s="266"/>
      <c r="L41" s="267"/>
      <c r="M41" s="268"/>
    </row>
    <row r="42" spans="1:13" x14ac:dyDescent="0.35">
      <c r="A42" s="84"/>
      <c r="B42" s="85">
        <v>2</v>
      </c>
      <c r="C42" s="269"/>
      <c r="D42" s="270"/>
      <c r="E42" s="270"/>
      <c r="F42" s="270"/>
      <c r="G42" s="270"/>
      <c r="H42" s="270"/>
      <c r="I42" s="271"/>
      <c r="J42" s="130"/>
      <c r="K42" s="266"/>
      <c r="L42" s="267"/>
      <c r="M42" s="268"/>
    </row>
    <row r="43" spans="1:13" x14ac:dyDescent="0.35">
      <c r="A43" s="84"/>
      <c r="B43" s="85">
        <v>3</v>
      </c>
      <c r="C43" s="269"/>
      <c r="D43" s="270"/>
      <c r="E43" s="270"/>
      <c r="F43" s="270"/>
      <c r="G43" s="270"/>
      <c r="H43" s="270"/>
      <c r="I43" s="271"/>
      <c r="J43" s="130"/>
      <c r="K43" s="266"/>
      <c r="L43" s="267"/>
      <c r="M43" s="268"/>
    </row>
    <row r="44" spans="1:13" x14ac:dyDescent="0.35">
      <c r="A44" s="84"/>
      <c r="B44" s="85">
        <v>4</v>
      </c>
      <c r="C44" s="269"/>
      <c r="D44" s="270"/>
      <c r="E44" s="270"/>
      <c r="F44" s="270"/>
      <c r="G44" s="270"/>
      <c r="H44" s="270"/>
      <c r="I44" s="271"/>
      <c r="J44" s="130"/>
      <c r="K44" s="266"/>
      <c r="L44" s="267"/>
      <c r="M44" s="268"/>
    </row>
    <row r="45" spans="1:13" x14ac:dyDescent="0.35">
      <c r="A45" s="84"/>
      <c r="B45" s="85">
        <v>5</v>
      </c>
      <c r="C45" s="269"/>
      <c r="D45" s="270"/>
      <c r="E45" s="270"/>
      <c r="F45" s="270"/>
      <c r="G45" s="270"/>
      <c r="H45" s="270"/>
      <c r="I45" s="271"/>
      <c r="J45" s="130"/>
      <c r="K45" s="266"/>
      <c r="L45" s="267"/>
      <c r="M45" s="268"/>
    </row>
    <row r="46" spans="1:13" x14ac:dyDescent="0.35">
      <c r="A46" s="84"/>
      <c r="B46" s="85">
        <v>6</v>
      </c>
      <c r="C46" s="269"/>
      <c r="D46" s="270"/>
      <c r="E46" s="270"/>
      <c r="F46" s="270"/>
      <c r="G46" s="270"/>
      <c r="H46" s="270"/>
      <c r="I46" s="271"/>
      <c r="J46" s="130"/>
      <c r="K46" s="266"/>
      <c r="L46" s="267"/>
      <c r="M46" s="268"/>
    </row>
    <row r="47" spans="1:13" x14ac:dyDescent="0.35">
      <c r="A47" s="84"/>
      <c r="B47" s="85">
        <v>7</v>
      </c>
      <c r="C47" s="269"/>
      <c r="D47" s="270"/>
      <c r="E47" s="270"/>
      <c r="F47" s="270"/>
      <c r="G47" s="270"/>
      <c r="H47" s="270"/>
      <c r="I47" s="271"/>
      <c r="J47" s="130"/>
      <c r="K47" s="266"/>
      <c r="L47" s="267"/>
      <c r="M47" s="268"/>
    </row>
    <row r="48" spans="1:13" x14ac:dyDescent="0.35">
      <c r="A48" s="84"/>
      <c r="B48" s="85">
        <v>8</v>
      </c>
      <c r="C48" s="269"/>
      <c r="D48" s="270"/>
      <c r="E48" s="270"/>
      <c r="F48" s="270"/>
      <c r="G48" s="270"/>
      <c r="H48" s="270"/>
      <c r="I48" s="271"/>
      <c r="J48" s="130"/>
      <c r="K48" s="266"/>
      <c r="L48" s="267"/>
      <c r="M48" s="268"/>
    </row>
    <row r="49" spans="1:13" ht="14.25" customHeight="1" x14ac:dyDescent="0.35">
      <c r="A49" s="272"/>
      <c r="B49" s="272"/>
      <c r="C49" s="273"/>
      <c r="D49" s="273"/>
      <c r="E49" s="24"/>
      <c r="F49" s="23"/>
      <c r="G49" s="228" t="s">
        <v>268</v>
      </c>
      <c r="H49" s="229">
        <f>'rapp 08'!H49+'rapp 08'!J49</f>
        <v>0</v>
      </c>
      <c r="I49" s="226"/>
      <c r="J49" s="108">
        <f>SUM(J9:J48)</f>
        <v>0</v>
      </c>
      <c r="K49" s="108" t="s">
        <v>60</v>
      </c>
      <c r="L49" s="82"/>
      <c r="M49" s="230" t="str">
        <f>"Totaal:"&amp;(H49+J49)</f>
        <v>Totaal:0</v>
      </c>
    </row>
  </sheetData>
  <sheetProtection algorithmName="SHA-512" hashValue="UAHZWDBlLWeqNr4qAA3M0zRNMOKAp8KOrBKpK09rw+/qkpvqRP31btfoisKPuD0WHUH3ZVo2nwXy3e0G6f5HAA==" saltValue="4kHgWQNeS2/HpWmfKNmtVw==" spinCount="100000" sheet="1" selectLockedCells="1"/>
  <mergeCells count="92">
    <mergeCell ref="A49:D49"/>
    <mergeCell ref="C46:I46"/>
    <mergeCell ref="K46:M46"/>
    <mergeCell ref="C47:I47"/>
    <mergeCell ref="K47:M47"/>
    <mergeCell ref="C48:I48"/>
    <mergeCell ref="K48:M48"/>
    <mergeCell ref="C43:I43"/>
    <mergeCell ref="K43:M43"/>
    <mergeCell ref="C44:I44"/>
    <mergeCell ref="K44:M44"/>
    <mergeCell ref="C45:I45"/>
    <mergeCell ref="K45:M45"/>
    <mergeCell ref="C40:I40"/>
    <mergeCell ref="K40:M40"/>
    <mergeCell ref="C41:I41"/>
    <mergeCell ref="K41:M41"/>
    <mergeCell ref="C42:I42"/>
    <mergeCell ref="K42:M42"/>
    <mergeCell ref="C37:I37"/>
    <mergeCell ref="K37:M37"/>
    <mergeCell ref="C38:I38"/>
    <mergeCell ref="K38:M38"/>
    <mergeCell ref="C39:I39"/>
    <mergeCell ref="K39:M39"/>
    <mergeCell ref="C34:I34"/>
    <mergeCell ref="K34:M34"/>
    <mergeCell ref="C35:I35"/>
    <mergeCell ref="K35:M35"/>
    <mergeCell ref="C36:I36"/>
    <mergeCell ref="K36:M36"/>
    <mergeCell ref="C31:I31"/>
    <mergeCell ref="K31:M31"/>
    <mergeCell ref="C32:I32"/>
    <mergeCell ref="K32:M32"/>
    <mergeCell ref="C33:I33"/>
    <mergeCell ref="K33:M33"/>
    <mergeCell ref="C28:I28"/>
    <mergeCell ref="K28:M28"/>
    <mergeCell ref="C29:I29"/>
    <mergeCell ref="K29:M29"/>
    <mergeCell ref="C30:I30"/>
    <mergeCell ref="K30:M30"/>
    <mergeCell ref="C25:I25"/>
    <mergeCell ref="K25:M25"/>
    <mergeCell ref="C26:I26"/>
    <mergeCell ref="K26:M26"/>
    <mergeCell ref="C27:I27"/>
    <mergeCell ref="K27:M27"/>
    <mergeCell ref="C22:I22"/>
    <mergeCell ref="K22:M22"/>
    <mergeCell ref="C23:I23"/>
    <mergeCell ref="K23:M23"/>
    <mergeCell ref="C24:I24"/>
    <mergeCell ref="K24:M24"/>
    <mergeCell ref="C19:I19"/>
    <mergeCell ref="K19:M19"/>
    <mergeCell ref="C20:I20"/>
    <mergeCell ref="K20:M20"/>
    <mergeCell ref="C21:I21"/>
    <mergeCell ref="K21:M21"/>
    <mergeCell ref="C16:I16"/>
    <mergeCell ref="K16:M16"/>
    <mergeCell ref="C17:I17"/>
    <mergeCell ref="K17:M17"/>
    <mergeCell ref="C18:I18"/>
    <mergeCell ref="K18:M18"/>
    <mergeCell ref="C13:I13"/>
    <mergeCell ref="K13:M13"/>
    <mergeCell ref="C14:I14"/>
    <mergeCell ref="K14:M14"/>
    <mergeCell ref="C15:I15"/>
    <mergeCell ref="K15:M15"/>
    <mergeCell ref="C10:I10"/>
    <mergeCell ref="K10:M10"/>
    <mergeCell ref="C11:I11"/>
    <mergeCell ref="K11:M11"/>
    <mergeCell ref="C12:I12"/>
    <mergeCell ref="K12:M12"/>
    <mergeCell ref="C9:I9"/>
    <mergeCell ref="K9:M9"/>
    <mergeCell ref="A3:C3"/>
    <mergeCell ref="I3:J3"/>
    <mergeCell ref="K3:M3"/>
    <mergeCell ref="A4:C4"/>
    <mergeCell ref="I4:J4"/>
    <mergeCell ref="K4:M4"/>
    <mergeCell ref="A5:C5"/>
    <mergeCell ref="I5:J5"/>
    <mergeCell ref="K5:M5"/>
    <mergeCell ref="A7:M7"/>
    <mergeCell ref="K8:M8"/>
  </mergeCells>
  <dataValidations count="1">
    <dataValidation type="list" allowBlank="1" showInputMessage="1" showErrorMessage="1" sqref="K9:M48" xr:uid="{14E1F03D-59EB-4E13-AF16-C2A82AF21270}">
      <formula1>IF(Oplnr=1,AMO,IF(Oplnr=2,GD,KO))</formula1>
    </dataValidation>
  </dataValidations>
  <pageMargins left="0.70866141732283472" right="0.59055118110236227" top="0.47244094488188981" bottom="1.0236220472440944" header="0.31496062992125984" footer="0.31496062992125984"/>
  <pageSetup paperSize="9" scale="74"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F6304-21B9-4343-8AE2-5454B69FFF35}">
  <sheetPr codeName="Blad17">
    <pageSetUpPr fitToPage="1"/>
  </sheetPr>
  <dimension ref="A1:Q49"/>
  <sheetViews>
    <sheetView zoomScale="90" zoomScaleNormal="90" workbookViewId="0">
      <selection activeCell="B3" sqref="B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8.6640625" customWidth="1"/>
    <col min="10" max="10" width="10.796875" customWidth="1"/>
    <col min="11" max="12" width="13.265625" customWidth="1"/>
    <col min="13" max="13" width="16.53125" customWidth="1"/>
    <col min="14" max="14" width="9.1328125" style="9" customWidth="1"/>
    <col min="15" max="15" width="9.06640625" customWidth="1"/>
    <col min="17" max="17" width="9.06640625" style="186"/>
  </cols>
  <sheetData>
    <row r="1" spans="1:17" ht="15" x14ac:dyDescent="0.4">
      <c r="A1" s="22" t="str">
        <f>"Bijlage 6: Weekrapportage "&amp;'Algemene Informatie'!$B$16</f>
        <v>Bijlage 6: Weekrapportage AMO (Applicatie- en mediaontwikkelaar 25187)</v>
      </c>
      <c r="B1" s="22"/>
      <c r="C1" s="21"/>
      <c r="D1" s="21"/>
      <c r="E1" s="21"/>
      <c r="F1" s="21"/>
      <c r="G1" s="21"/>
      <c r="H1" s="21"/>
      <c r="I1" s="21"/>
      <c r="J1" s="82"/>
      <c r="K1" s="82"/>
      <c r="L1" s="82"/>
      <c r="M1" s="82"/>
      <c r="Q1" s="186">
        <f>COUNTIF(K$9:M$48,Menu!D3)</f>
        <v>0</v>
      </c>
    </row>
    <row r="2" spans="1:17" x14ac:dyDescent="0.35">
      <c r="A2" s="21"/>
      <c r="B2" s="21"/>
      <c r="C2" s="21"/>
      <c r="D2" s="21"/>
      <c r="E2" s="82"/>
      <c r="F2" s="82"/>
      <c r="G2" s="82"/>
      <c r="H2" s="21"/>
      <c r="I2" s="21"/>
      <c r="J2" s="82"/>
      <c r="K2" s="82"/>
      <c r="L2" s="82"/>
      <c r="M2" s="82"/>
      <c r="Q2" s="186">
        <f>COUNTIF(K$9:M$48,Menu!D4)</f>
        <v>0</v>
      </c>
    </row>
    <row r="3" spans="1:17" ht="13.15" x14ac:dyDescent="0.35">
      <c r="A3" s="275" t="s">
        <v>28</v>
      </c>
      <c r="B3" s="275"/>
      <c r="C3" s="275"/>
      <c r="D3" s="208" t="str">
        <f>IF('Algemene Informatie'!$B$3=0,"",'Algemene Informatie'!$B$3&amp;", "&amp;'Algemene Informatie'!$B$4&amp;" ("&amp;'Algemene Informatie'!$B$5&amp;")"&amp;" "&amp;'Algemene Informatie'!$B$13)</f>
        <v/>
      </c>
      <c r="E3" s="86"/>
      <c r="F3" s="88"/>
      <c r="G3" s="89"/>
      <c r="H3" s="21"/>
      <c r="I3" s="275" t="s">
        <v>78</v>
      </c>
      <c r="J3" s="275"/>
      <c r="K3" s="274" t="str">
        <f>IF('Algemene Informatie'!$B$39=0,"",'Algemene Informatie'!$B$39)</f>
        <v>2017-2018</v>
      </c>
      <c r="L3" s="274"/>
      <c r="M3" s="274"/>
      <c r="Q3" s="186">
        <f>COUNTIF(K$9:M$48,Menu!D5)</f>
        <v>0</v>
      </c>
    </row>
    <row r="4" spans="1:17" ht="13.15" x14ac:dyDescent="0.35">
      <c r="A4" s="276" t="s">
        <v>61</v>
      </c>
      <c r="B4" s="277"/>
      <c r="C4" s="278"/>
      <c r="D4" s="208" t="str">
        <f>IF('Algemene Informatie'!$B$17=0,"",'Algemene Informatie'!$B$17)</f>
        <v/>
      </c>
      <c r="E4" s="86"/>
      <c r="F4" s="88"/>
      <c r="G4" s="89"/>
      <c r="H4" s="21"/>
      <c r="I4" s="275" t="s">
        <v>29</v>
      </c>
      <c r="J4" s="275"/>
      <c r="K4" s="274" t="str">
        <f>IF('Algemene Informatie'!$B$28=0,"",'Algemene Informatie'!$B$28)</f>
        <v/>
      </c>
      <c r="L4" s="274"/>
      <c r="M4" s="274"/>
      <c r="Q4" s="186">
        <f>COUNTIF(K$9:M$48,Menu!D6)</f>
        <v>0</v>
      </c>
    </row>
    <row r="5" spans="1:17" ht="13.15" x14ac:dyDescent="0.35">
      <c r="A5" s="275" t="s">
        <v>88</v>
      </c>
      <c r="B5" s="275"/>
      <c r="C5" s="275"/>
      <c r="D5" s="208" t="str">
        <f>IF('Algemene Informatie'!$B$18=0,"",'Algemene Informatie'!$B$18)</f>
        <v/>
      </c>
      <c r="E5" s="86"/>
      <c r="F5" s="86"/>
      <c r="G5" s="82"/>
      <c r="H5" s="21"/>
      <c r="I5" s="275" t="s">
        <v>30</v>
      </c>
      <c r="J5" s="275"/>
      <c r="K5" s="274" t="str">
        <f>IF('Algemene Informatie'!$B$32=0,"",'Algemene Informatie'!$B$32)</f>
        <v/>
      </c>
      <c r="L5" s="274"/>
      <c r="M5" s="274"/>
      <c r="Q5" s="186">
        <f>COUNTIF(K$9:M$48,Menu!D7)</f>
        <v>0</v>
      </c>
    </row>
    <row r="6" spans="1:17" ht="13.15" x14ac:dyDescent="0.35">
      <c r="A6" s="91"/>
      <c r="B6" s="88"/>
      <c r="C6" s="88"/>
      <c r="D6" s="92"/>
      <c r="E6" s="86"/>
      <c r="F6" s="86"/>
      <c r="G6" s="82"/>
      <c r="H6" s="82"/>
      <c r="I6" s="88"/>
      <c r="J6" s="88"/>
      <c r="K6" s="92"/>
      <c r="L6" s="92"/>
      <c r="M6" s="92"/>
      <c r="Q6" s="186">
        <f>COUNTIF(K$9:M$48,Menu!D8)</f>
        <v>0</v>
      </c>
    </row>
    <row r="7" spans="1:17" ht="13.15" x14ac:dyDescent="0.4">
      <c r="A7" s="279" t="str">
        <f>IF(AND(ISNONTEXT($A$9),NOT(ISBLANK($A$9))),"RAPPORTAGE WEEK "&amp;1+INT((A9-DATE(YEAR(A9+4-WEEKDAY(A9+6)),1,5)+WEEKDAY(DATE(YEAR(A9+4-WEEKDAY(A9+6)),1,3)))/7),"RAPPORTAGE WEEK Nr.")</f>
        <v>RAPPORTAGE WEEK 14</v>
      </c>
      <c r="B7" s="280"/>
      <c r="C7" s="280"/>
      <c r="D7" s="280"/>
      <c r="E7" s="280"/>
      <c r="F7" s="280"/>
      <c r="G7" s="280"/>
      <c r="H7" s="280"/>
      <c r="I7" s="280"/>
      <c r="J7" s="280"/>
      <c r="K7" s="280"/>
      <c r="L7" s="280"/>
      <c r="M7" s="281"/>
      <c r="Q7" s="186">
        <f>COUNTIF(K$9:M$48,Menu!D9)</f>
        <v>0</v>
      </c>
    </row>
    <row r="8" spans="1:17" s="61" customFormat="1" ht="13.15" x14ac:dyDescent="0.35">
      <c r="A8" s="109" t="s">
        <v>31</v>
      </c>
      <c r="B8" s="131" t="s">
        <v>75</v>
      </c>
      <c r="C8" s="109" t="s">
        <v>32</v>
      </c>
      <c r="D8" s="132"/>
      <c r="E8" s="132"/>
      <c r="F8" s="132"/>
      <c r="G8" s="132"/>
      <c r="H8" s="132"/>
      <c r="I8" s="133"/>
      <c r="J8" s="134" t="s">
        <v>72</v>
      </c>
      <c r="K8" s="282" t="s">
        <v>221</v>
      </c>
      <c r="L8" s="283"/>
      <c r="M8" s="284"/>
      <c r="N8" s="135"/>
      <c r="Q8" s="186">
        <f>COUNTIF(K$9:M$48,Menu!D10)</f>
        <v>0</v>
      </c>
    </row>
    <row r="9" spans="1:17" ht="12.75" customHeight="1" x14ac:dyDescent="0.35">
      <c r="A9" s="84">
        <f>'BPV-tijd'!B31</f>
        <v>43192</v>
      </c>
      <c r="B9" s="85">
        <v>1</v>
      </c>
      <c r="C9" s="269"/>
      <c r="D9" s="270"/>
      <c r="E9" s="270"/>
      <c r="F9" s="270"/>
      <c r="G9" s="270"/>
      <c r="H9" s="270"/>
      <c r="I9" s="271"/>
      <c r="J9" s="130"/>
      <c r="K9" s="266"/>
      <c r="L9" s="267"/>
      <c r="M9" s="268"/>
      <c r="Q9" s="186">
        <f>COUNTIF(K$9:M$48,Menu!D11)</f>
        <v>0</v>
      </c>
    </row>
    <row r="10" spans="1:17" ht="12.75" customHeight="1" x14ac:dyDescent="0.35">
      <c r="A10" s="84"/>
      <c r="B10" s="85">
        <v>2</v>
      </c>
      <c r="C10" s="269"/>
      <c r="D10" s="270"/>
      <c r="E10" s="270"/>
      <c r="F10" s="270"/>
      <c r="G10" s="270"/>
      <c r="H10" s="270"/>
      <c r="I10" s="271"/>
      <c r="J10" s="130"/>
      <c r="K10" s="266"/>
      <c r="L10" s="267"/>
      <c r="M10" s="268"/>
      <c r="Q10" s="186">
        <f>COUNTIF(K$9:M$48,Menu!D12)</f>
        <v>0</v>
      </c>
    </row>
    <row r="11" spans="1:17" ht="12.75" customHeight="1" x14ac:dyDescent="0.35">
      <c r="A11" s="84"/>
      <c r="B11" s="85">
        <v>3</v>
      </c>
      <c r="C11" s="269"/>
      <c r="D11" s="270"/>
      <c r="E11" s="270"/>
      <c r="F11" s="270"/>
      <c r="G11" s="270"/>
      <c r="H11" s="270"/>
      <c r="I11" s="271"/>
      <c r="J11" s="130"/>
      <c r="K11" s="266"/>
      <c r="L11" s="267"/>
      <c r="M11" s="268"/>
      <c r="Q11" s="186">
        <f>COUNTIF(K$9:M$48,Menu!D13)</f>
        <v>0</v>
      </c>
    </row>
    <row r="12" spans="1:17" ht="12.75" customHeight="1" x14ac:dyDescent="0.35">
      <c r="A12" s="84"/>
      <c r="B12" s="85">
        <v>4</v>
      </c>
      <c r="C12" s="269"/>
      <c r="D12" s="270"/>
      <c r="E12" s="270"/>
      <c r="F12" s="270"/>
      <c r="G12" s="270"/>
      <c r="H12" s="270"/>
      <c r="I12" s="271"/>
      <c r="J12" s="130"/>
      <c r="K12" s="266"/>
      <c r="L12" s="267"/>
      <c r="M12" s="268"/>
    </row>
    <row r="13" spans="1:17" ht="12.75" customHeight="1" x14ac:dyDescent="0.35">
      <c r="A13" s="84"/>
      <c r="B13" s="85">
        <v>5</v>
      </c>
      <c r="C13" s="269"/>
      <c r="D13" s="270"/>
      <c r="E13" s="270"/>
      <c r="F13" s="270"/>
      <c r="G13" s="270"/>
      <c r="H13" s="270"/>
      <c r="I13" s="271"/>
      <c r="J13" s="130"/>
      <c r="K13" s="266"/>
      <c r="L13" s="267"/>
      <c r="M13" s="268"/>
    </row>
    <row r="14" spans="1:17" ht="12.75" customHeight="1" x14ac:dyDescent="0.35">
      <c r="A14" s="84"/>
      <c r="B14" s="85">
        <v>6</v>
      </c>
      <c r="C14" s="269"/>
      <c r="D14" s="270"/>
      <c r="E14" s="270"/>
      <c r="F14" s="270"/>
      <c r="G14" s="270"/>
      <c r="H14" s="270"/>
      <c r="I14" s="271"/>
      <c r="J14" s="130"/>
      <c r="K14" s="266"/>
      <c r="L14" s="267"/>
      <c r="M14" s="268"/>
    </row>
    <row r="15" spans="1:17" ht="12.75" customHeight="1" x14ac:dyDescent="0.35">
      <c r="A15" s="84"/>
      <c r="B15" s="85">
        <v>7</v>
      </c>
      <c r="C15" s="269"/>
      <c r="D15" s="270"/>
      <c r="E15" s="270"/>
      <c r="F15" s="270"/>
      <c r="G15" s="270"/>
      <c r="H15" s="270"/>
      <c r="I15" s="271"/>
      <c r="J15" s="130"/>
      <c r="K15" s="266"/>
      <c r="L15" s="267"/>
      <c r="M15" s="268"/>
    </row>
    <row r="16" spans="1:17" ht="12.75" customHeight="1" x14ac:dyDescent="0.35">
      <c r="A16" s="84"/>
      <c r="B16" s="85">
        <v>8</v>
      </c>
      <c r="C16" s="269"/>
      <c r="D16" s="270"/>
      <c r="E16" s="270"/>
      <c r="F16" s="270"/>
      <c r="G16" s="270"/>
      <c r="H16" s="270"/>
      <c r="I16" s="271"/>
      <c r="J16" s="130"/>
      <c r="K16" s="266"/>
      <c r="L16" s="267"/>
      <c r="M16" s="268"/>
    </row>
    <row r="17" spans="1:13" ht="12.75" customHeight="1" x14ac:dyDescent="0.35">
      <c r="A17" s="84">
        <f>A9+1</f>
        <v>43193</v>
      </c>
      <c r="B17" s="85">
        <v>1</v>
      </c>
      <c r="C17" s="269"/>
      <c r="D17" s="270"/>
      <c r="E17" s="270"/>
      <c r="F17" s="270"/>
      <c r="G17" s="270"/>
      <c r="H17" s="270"/>
      <c r="I17" s="271"/>
      <c r="J17" s="130"/>
      <c r="K17" s="266"/>
      <c r="L17" s="267"/>
      <c r="M17" s="268"/>
    </row>
    <row r="18" spans="1:13" ht="12.75" customHeight="1" x14ac:dyDescent="0.35">
      <c r="A18" s="84"/>
      <c r="B18" s="85">
        <v>2</v>
      </c>
      <c r="C18" s="269"/>
      <c r="D18" s="270"/>
      <c r="E18" s="270"/>
      <c r="F18" s="270"/>
      <c r="G18" s="270"/>
      <c r="H18" s="270"/>
      <c r="I18" s="271"/>
      <c r="J18" s="130"/>
      <c r="K18" s="266"/>
      <c r="L18" s="267"/>
      <c r="M18" s="268"/>
    </row>
    <row r="19" spans="1:13" ht="12.75" customHeight="1" x14ac:dyDescent="0.35">
      <c r="A19" s="84"/>
      <c r="B19" s="85">
        <v>3</v>
      </c>
      <c r="C19" s="269"/>
      <c r="D19" s="270"/>
      <c r="E19" s="270"/>
      <c r="F19" s="270"/>
      <c r="G19" s="270"/>
      <c r="H19" s="270"/>
      <c r="I19" s="271"/>
      <c r="J19" s="130"/>
      <c r="K19" s="266"/>
      <c r="L19" s="267"/>
      <c r="M19" s="268"/>
    </row>
    <row r="20" spans="1:13" ht="12.75" customHeight="1" x14ac:dyDescent="0.35">
      <c r="A20" s="84"/>
      <c r="B20" s="85">
        <v>4</v>
      </c>
      <c r="C20" s="269"/>
      <c r="D20" s="270"/>
      <c r="E20" s="270"/>
      <c r="F20" s="270"/>
      <c r="G20" s="270"/>
      <c r="H20" s="270"/>
      <c r="I20" s="271"/>
      <c r="J20" s="130"/>
      <c r="K20" s="266"/>
      <c r="L20" s="267"/>
      <c r="M20" s="268"/>
    </row>
    <row r="21" spans="1:13" x14ac:dyDescent="0.35">
      <c r="A21" s="84"/>
      <c r="B21" s="85">
        <v>5</v>
      </c>
      <c r="C21" s="269"/>
      <c r="D21" s="270"/>
      <c r="E21" s="270"/>
      <c r="F21" s="270"/>
      <c r="G21" s="270"/>
      <c r="H21" s="270"/>
      <c r="I21" s="271"/>
      <c r="J21" s="130"/>
      <c r="K21" s="266"/>
      <c r="L21" s="267"/>
      <c r="M21" s="268"/>
    </row>
    <row r="22" spans="1:13" x14ac:dyDescent="0.35">
      <c r="A22" s="84"/>
      <c r="B22" s="85">
        <v>6</v>
      </c>
      <c r="C22" s="269"/>
      <c r="D22" s="270"/>
      <c r="E22" s="270"/>
      <c r="F22" s="270"/>
      <c r="G22" s="270"/>
      <c r="H22" s="270"/>
      <c r="I22" s="271"/>
      <c r="J22" s="130"/>
      <c r="K22" s="266"/>
      <c r="L22" s="267"/>
      <c r="M22" s="268"/>
    </row>
    <row r="23" spans="1:13" x14ac:dyDescent="0.35">
      <c r="A23" s="84"/>
      <c r="B23" s="85">
        <v>7</v>
      </c>
      <c r="C23" s="269"/>
      <c r="D23" s="270"/>
      <c r="E23" s="270"/>
      <c r="F23" s="270"/>
      <c r="G23" s="270"/>
      <c r="H23" s="270"/>
      <c r="I23" s="271"/>
      <c r="J23" s="130"/>
      <c r="K23" s="266"/>
      <c r="L23" s="267"/>
      <c r="M23" s="268"/>
    </row>
    <row r="24" spans="1:13" x14ac:dyDescent="0.35">
      <c r="A24" s="84"/>
      <c r="B24" s="85">
        <v>8</v>
      </c>
      <c r="C24" s="269"/>
      <c r="D24" s="270"/>
      <c r="E24" s="270"/>
      <c r="F24" s="270"/>
      <c r="G24" s="270"/>
      <c r="H24" s="270"/>
      <c r="I24" s="271"/>
      <c r="J24" s="130"/>
      <c r="K24" s="266"/>
      <c r="L24" s="267"/>
      <c r="M24" s="268"/>
    </row>
    <row r="25" spans="1:13" x14ac:dyDescent="0.35">
      <c r="A25" s="84">
        <f>A9+2</f>
        <v>43194</v>
      </c>
      <c r="B25" s="85">
        <v>1</v>
      </c>
      <c r="C25" s="269"/>
      <c r="D25" s="270"/>
      <c r="E25" s="270"/>
      <c r="F25" s="270"/>
      <c r="G25" s="270"/>
      <c r="H25" s="270"/>
      <c r="I25" s="271"/>
      <c r="J25" s="130"/>
      <c r="K25" s="266"/>
      <c r="L25" s="267"/>
      <c r="M25" s="268"/>
    </row>
    <row r="26" spans="1:13" x14ac:dyDescent="0.35">
      <c r="A26" s="84"/>
      <c r="B26" s="85">
        <v>2</v>
      </c>
      <c r="C26" s="269"/>
      <c r="D26" s="270"/>
      <c r="E26" s="270"/>
      <c r="F26" s="270"/>
      <c r="G26" s="270"/>
      <c r="H26" s="270"/>
      <c r="I26" s="271"/>
      <c r="J26" s="130"/>
      <c r="K26" s="266"/>
      <c r="L26" s="267"/>
      <c r="M26" s="268"/>
    </row>
    <row r="27" spans="1:13" x14ac:dyDescent="0.35">
      <c r="A27" s="84"/>
      <c r="B27" s="85">
        <v>3</v>
      </c>
      <c r="C27" s="269"/>
      <c r="D27" s="270"/>
      <c r="E27" s="270"/>
      <c r="F27" s="270"/>
      <c r="G27" s="270"/>
      <c r="H27" s="270"/>
      <c r="I27" s="271"/>
      <c r="J27" s="130"/>
      <c r="K27" s="266"/>
      <c r="L27" s="267"/>
      <c r="M27" s="268"/>
    </row>
    <row r="28" spans="1:13" x14ac:dyDescent="0.35">
      <c r="A28" s="84"/>
      <c r="B28" s="85">
        <v>4</v>
      </c>
      <c r="C28" s="269"/>
      <c r="D28" s="270"/>
      <c r="E28" s="270"/>
      <c r="F28" s="270"/>
      <c r="G28" s="270"/>
      <c r="H28" s="270"/>
      <c r="I28" s="271"/>
      <c r="J28" s="130"/>
      <c r="K28" s="266"/>
      <c r="L28" s="267"/>
      <c r="M28" s="268"/>
    </row>
    <row r="29" spans="1:13" x14ac:dyDescent="0.35">
      <c r="A29" s="84"/>
      <c r="B29" s="85">
        <v>5</v>
      </c>
      <c r="C29" s="269"/>
      <c r="D29" s="270"/>
      <c r="E29" s="270"/>
      <c r="F29" s="270"/>
      <c r="G29" s="270"/>
      <c r="H29" s="270"/>
      <c r="I29" s="271"/>
      <c r="J29" s="130"/>
      <c r="K29" s="266"/>
      <c r="L29" s="267"/>
      <c r="M29" s="268"/>
    </row>
    <row r="30" spans="1:13" x14ac:dyDescent="0.35">
      <c r="A30" s="84"/>
      <c r="B30" s="85">
        <v>6</v>
      </c>
      <c r="C30" s="269"/>
      <c r="D30" s="270"/>
      <c r="E30" s="270"/>
      <c r="F30" s="270"/>
      <c r="G30" s="270"/>
      <c r="H30" s="270"/>
      <c r="I30" s="271"/>
      <c r="J30" s="130"/>
      <c r="K30" s="266"/>
      <c r="L30" s="267"/>
      <c r="M30" s="268"/>
    </row>
    <row r="31" spans="1:13" x14ac:dyDescent="0.35">
      <c r="A31" s="84"/>
      <c r="B31" s="85">
        <v>7</v>
      </c>
      <c r="C31" s="269"/>
      <c r="D31" s="270"/>
      <c r="E31" s="270"/>
      <c r="F31" s="270"/>
      <c r="G31" s="270"/>
      <c r="H31" s="270"/>
      <c r="I31" s="271"/>
      <c r="J31" s="130"/>
      <c r="K31" s="266"/>
      <c r="L31" s="267"/>
      <c r="M31" s="268"/>
    </row>
    <row r="32" spans="1:13" x14ac:dyDescent="0.35">
      <c r="A32" s="84"/>
      <c r="B32" s="85">
        <v>8</v>
      </c>
      <c r="C32" s="269"/>
      <c r="D32" s="270"/>
      <c r="E32" s="270"/>
      <c r="F32" s="270"/>
      <c r="G32" s="270"/>
      <c r="H32" s="270"/>
      <c r="I32" s="271"/>
      <c r="J32" s="130"/>
      <c r="K32" s="266"/>
      <c r="L32" s="267"/>
      <c r="M32" s="268"/>
    </row>
    <row r="33" spans="1:13" x14ac:dyDescent="0.35">
      <c r="A33" s="84">
        <f>A9+3</f>
        <v>43195</v>
      </c>
      <c r="B33" s="85">
        <v>1</v>
      </c>
      <c r="C33" s="269"/>
      <c r="D33" s="270"/>
      <c r="E33" s="270"/>
      <c r="F33" s="270"/>
      <c r="G33" s="270"/>
      <c r="H33" s="270"/>
      <c r="I33" s="271"/>
      <c r="J33" s="130"/>
      <c r="K33" s="266"/>
      <c r="L33" s="267"/>
      <c r="M33" s="268"/>
    </row>
    <row r="34" spans="1:13" x14ac:dyDescent="0.35">
      <c r="A34" s="84"/>
      <c r="B34" s="85">
        <v>2</v>
      </c>
      <c r="C34" s="269"/>
      <c r="D34" s="270"/>
      <c r="E34" s="270"/>
      <c r="F34" s="270"/>
      <c r="G34" s="270"/>
      <c r="H34" s="270"/>
      <c r="I34" s="271"/>
      <c r="J34" s="130"/>
      <c r="K34" s="266"/>
      <c r="L34" s="267"/>
      <c r="M34" s="268"/>
    </row>
    <row r="35" spans="1:13" x14ac:dyDescent="0.35">
      <c r="A35" s="84"/>
      <c r="B35" s="85">
        <v>3</v>
      </c>
      <c r="C35" s="269"/>
      <c r="D35" s="270"/>
      <c r="E35" s="270"/>
      <c r="F35" s="270"/>
      <c r="G35" s="270"/>
      <c r="H35" s="270"/>
      <c r="I35" s="271"/>
      <c r="J35" s="130"/>
      <c r="K35" s="266"/>
      <c r="L35" s="267"/>
      <c r="M35" s="268"/>
    </row>
    <row r="36" spans="1:13" x14ac:dyDescent="0.35">
      <c r="A36" s="84"/>
      <c r="B36" s="85">
        <v>4</v>
      </c>
      <c r="C36" s="269"/>
      <c r="D36" s="270"/>
      <c r="E36" s="270"/>
      <c r="F36" s="270"/>
      <c r="G36" s="270"/>
      <c r="H36" s="270"/>
      <c r="I36" s="271"/>
      <c r="J36" s="130"/>
      <c r="K36" s="266"/>
      <c r="L36" s="267"/>
      <c r="M36" s="268"/>
    </row>
    <row r="37" spans="1:13" x14ac:dyDescent="0.35">
      <c r="A37" s="84"/>
      <c r="B37" s="85">
        <v>5</v>
      </c>
      <c r="C37" s="269"/>
      <c r="D37" s="270"/>
      <c r="E37" s="270"/>
      <c r="F37" s="270"/>
      <c r="G37" s="270"/>
      <c r="H37" s="270"/>
      <c r="I37" s="271"/>
      <c r="J37" s="130"/>
      <c r="K37" s="266"/>
      <c r="L37" s="267"/>
      <c r="M37" s="268"/>
    </row>
    <row r="38" spans="1:13" x14ac:dyDescent="0.35">
      <c r="A38" s="84"/>
      <c r="B38" s="85">
        <v>6</v>
      </c>
      <c r="C38" s="269"/>
      <c r="D38" s="270"/>
      <c r="E38" s="270"/>
      <c r="F38" s="270"/>
      <c r="G38" s="270"/>
      <c r="H38" s="270"/>
      <c r="I38" s="271"/>
      <c r="J38" s="130"/>
      <c r="K38" s="266"/>
      <c r="L38" s="267"/>
      <c r="M38" s="268"/>
    </row>
    <row r="39" spans="1:13" x14ac:dyDescent="0.35">
      <c r="A39" s="84"/>
      <c r="B39" s="85">
        <v>7</v>
      </c>
      <c r="C39" s="269"/>
      <c r="D39" s="270"/>
      <c r="E39" s="270"/>
      <c r="F39" s="270"/>
      <c r="G39" s="270"/>
      <c r="H39" s="270"/>
      <c r="I39" s="271"/>
      <c r="J39" s="130"/>
      <c r="K39" s="266"/>
      <c r="L39" s="267"/>
      <c r="M39" s="268"/>
    </row>
    <row r="40" spans="1:13" x14ac:dyDescent="0.35">
      <c r="A40" s="84"/>
      <c r="B40" s="85">
        <v>8</v>
      </c>
      <c r="C40" s="269"/>
      <c r="D40" s="270"/>
      <c r="E40" s="270"/>
      <c r="F40" s="270"/>
      <c r="G40" s="270"/>
      <c r="H40" s="270"/>
      <c r="I40" s="271"/>
      <c r="J40" s="130"/>
      <c r="K40" s="266"/>
      <c r="L40" s="267"/>
      <c r="M40" s="268"/>
    </row>
    <row r="41" spans="1:13" x14ac:dyDescent="0.35">
      <c r="A41" s="84">
        <f>A9+4</f>
        <v>43196</v>
      </c>
      <c r="B41" s="85">
        <v>1</v>
      </c>
      <c r="C41" s="269"/>
      <c r="D41" s="270"/>
      <c r="E41" s="270"/>
      <c r="F41" s="270"/>
      <c r="G41" s="270"/>
      <c r="H41" s="270"/>
      <c r="I41" s="271"/>
      <c r="J41" s="130"/>
      <c r="K41" s="266"/>
      <c r="L41" s="267"/>
      <c r="M41" s="268"/>
    </row>
    <row r="42" spans="1:13" x14ac:dyDescent="0.35">
      <c r="A42" s="84"/>
      <c r="B42" s="85">
        <v>2</v>
      </c>
      <c r="C42" s="269"/>
      <c r="D42" s="270"/>
      <c r="E42" s="270"/>
      <c r="F42" s="270"/>
      <c r="G42" s="270"/>
      <c r="H42" s="270"/>
      <c r="I42" s="271"/>
      <c r="J42" s="130"/>
      <c r="K42" s="266"/>
      <c r="L42" s="267"/>
      <c r="M42" s="268"/>
    </row>
    <row r="43" spans="1:13" x14ac:dyDescent="0.35">
      <c r="A43" s="84"/>
      <c r="B43" s="85">
        <v>3</v>
      </c>
      <c r="C43" s="269"/>
      <c r="D43" s="270"/>
      <c r="E43" s="270"/>
      <c r="F43" s="270"/>
      <c r="G43" s="270"/>
      <c r="H43" s="270"/>
      <c r="I43" s="271"/>
      <c r="J43" s="130"/>
      <c r="K43" s="266"/>
      <c r="L43" s="267"/>
      <c r="M43" s="268"/>
    </row>
    <row r="44" spans="1:13" x14ac:dyDescent="0.35">
      <c r="A44" s="84"/>
      <c r="B44" s="85">
        <v>4</v>
      </c>
      <c r="C44" s="269"/>
      <c r="D44" s="270"/>
      <c r="E44" s="270"/>
      <c r="F44" s="270"/>
      <c r="G44" s="270"/>
      <c r="H44" s="270"/>
      <c r="I44" s="271"/>
      <c r="J44" s="130"/>
      <c r="K44" s="266"/>
      <c r="L44" s="267"/>
      <c r="M44" s="268"/>
    </row>
    <row r="45" spans="1:13" x14ac:dyDescent="0.35">
      <c r="A45" s="84"/>
      <c r="B45" s="85">
        <v>5</v>
      </c>
      <c r="C45" s="269"/>
      <c r="D45" s="270"/>
      <c r="E45" s="270"/>
      <c r="F45" s="270"/>
      <c r="G45" s="270"/>
      <c r="H45" s="270"/>
      <c r="I45" s="271"/>
      <c r="J45" s="130"/>
      <c r="K45" s="266"/>
      <c r="L45" s="267"/>
      <c r="M45" s="268"/>
    </row>
    <row r="46" spans="1:13" x14ac:dyDescent="0.35">
      <c r="A46" s="84"/>
      <c r="B46" s="85">
        <v>6</v>
      </c>
      <c r="C46" s="269"/>
      <c r="D46" s="270"/>
      <c r="E46" s="270"/>
      <c r="F46" s="270"/>
      <c r="G46" s="270"/>
      <c r="H46" s="270"/>
      <c r="I46" s="271"/>
      <c r="J46" s="130"/>
      <c r="K46" s="266"/>
      <c r="L46" s="267"/>
      <c r="M46" s="268"/>
    </row>
    <row r="47" spans="1:13" x14ac:dyDescent="0.35">
      <c r="A47" s="84"/>
      <c r="B47" s="85">
        <v>7</v>
      </c>
      <c r="C47" s="269"/>
      <c r="D47" s="270"/>
      <c r="E47" s="270"/>
      <c r="F47" s="270"/>
      <c r="G47" s="270"/>
      <c r="H47" s="270"/>
      <c r="I47" s="271"/>
      <c r="J47" s="130"/>
      <c r="K47" s="266"/>
      <c r="L47" s="267"/>
      <c r="M47" s="268"/>
    </row>
    <row r="48" spans="1:13" x14ac:dyDescent="0.35">
      <c r="A48" s="84"/>
      <c r="B48" s="85">
        <v>8</v>
      </c>
      <c r="C48" s="269"/>
      <c r="D48" s="270"/>
      <c r="E48" s="270"/>
      <c r="F48" s="270"/>
      <c r="G48" s="270"/>
      <c r="H48" s="270"/>
      <c r="I48" s="271"/>
      <c r="J48" s="130"/>
      <c r="K48" s="266"/>
      <c r="L48" s="267"/>
      <c r="M48" s="268"/>
    </row>
    <row r="49" spans="1:13" ht="14.25" customHeight="1" x14ac:dyDescent="0.35">
      <c r="A49" s="272"/>
      <c r="B49" s="272"/>
      <c r="C49" s="273"/>
      <c r="D49" s="273"/>
      <c r="E49" s="24"/>
      <c r="F49" s="23"/>
      <c r="G49" s="228" t="s">
        <v>268</v>
      </c>
      <c r="H49" s="229">
        <f>'rapp 09'!H49+'rapp 09'!J49</f>
        <v>0</v>
      </c>
      <c r="I49" s="226"/>
      <c r="J49" s="108">
        <f>SUM(J9:J48)</f>
        <v>0</v>
      </c>
      <c r="K49" s="108" t="s">
        <v>60</v>
      </c>
      <c r="L49" s="82"/>
      <c r="M49" s="230" t="str">
        <f>"Totaal:"&amp;(H49+J49)</f>
        <v>Totaal:0</v>
      </c>
    </row>
  </sheetData>
  <sheetProtection algorithmName="SHA-512" hashValue="xVnvVZiFsEX9bmgk6UayKqvLfGReIMaHuwV8xjx8vHTdj9xbZhqQ6OSneCigF9KDyWXa9f/yjCqyIPIDXAuKBw==" saltValue="dyeZHLyQWm8UYEBkUfgiJA==" spinCount="100000" sheet="1" selectLockedCells="1"/>
  <mergeCells count="92">
    <mergeCell ref="A49:D49"/>
    <mergeCell ref="C46:I46"/>
    <mergeCell ref="K46:M46"/>
    <mergeCell ref="C47:I47"/>
    <mergeCell ref="K47:M47"/>
    <mergeCell ref="C48:I48"/>
    <mergeCell ref="K48:M48"/>
    <mergeCell ref="C43:I43"/>
    <mergeCell ref="K43:M43"/>
    <mergeCell ref="C44:I44"/>
    <mergeCell ref="K44:M44"/>
    <mergeCell ref="C45:I45"/>
    <mergeCell ref="K45:M45"/>
    <mergeCell ref="C40:I40"/>
    <mergeCell ref="K40:M40"/>
    <mergeCell ref="C41:I41"/>
    <mergeCell ref="K41:M41"/>
    <mergeCell ref="C42:I42"/>
    <mergeCell ref="K42:M42"/>
    <mergeCell ref="C37:I37"/>
    <mergeCell ref="K37:M37"/>
    <mergeCell ref="C38:I38"/>
    <mergeCell ref="K38:M38"/>
    <mergeCell ref="C39:I39"/>
    <mergeCell ref="K39:M39"/>
    <mergeCell ref="C34:I34"/>
    <mergeCell ref="K34:M34"/>
    <mergeCell ref="C35:I35"/>
    <mergeCell ref="K35:M35"/>
    <mergeCell ref="C36:I36"/>
    <mergeCell ref="K36:M36"/>
    <mergeCell ref="C31:I31"/>
    <mergeCell ref="K31:M31"/>
    <mergeCell ref="C32:I32"/>
    <mergeCell ref="K32:M32"/>
    <mergeCell ref="C33:I33"/>
    <mergeCell ref="K33:M33"/>
    <mergeCell ref="C28:I28"/>
    <mergeCell ref="K28:M28"/>
    <mergeCell ref="C29:I29"/>
    <mergeCell ref="K29:M29"/>
    <mergeCell ref="C30:I30"/>
    <mergeCell ref="K30:M30"/>
    <mergeCell ref="C25:I25"/>
    <mergeCell ref="K25:M25"/>
    <mergeCell ref="C26:I26"/>
    <mergeCell ref="K26:M26"/>
    <mergeCell ref="C27:I27"/>
    <mergeCell ref="K27:M27"/>
    <mergeCell ref="C22:I22"/>
    <mergeCell ref="K22:M22"/>
    <mergeCell ref="C23:I23"/>
    <mergeCell ref="K23:M23"/>
    <mergeCell ref="C24:I24"/>
    <mergeCell ref="K24:M24"/>
    <mergeCell ref="C19:I19"/>
    <mergeCell ref="K19:M19"/>
    <mergeCell ref="C20:I20"/>
    <mergeCell ref="K20:M20"/>
    <mergeCell ref="C21:I21"/>
    <mergeCell ref="K21:M21"/>
    <mergeCell ref="C16:I16"/>
    <mergeCell ref="K16:M16"/>
    <mergeCell ref="C17:I17"/>
    <mergeCell ref="K17:M17"/>
    <mergeCell ref="C18:I18"/>
    <mergeCell ref="K18:M18"/>
    <mergeCell ref="C13:I13"/>
    <mergeCell ref="K13:M13"/>
    <mergeCell ref="C14:I14"/>
    <mergeCell ref="K14:M14"/>
    <mergeCell ref="C15:I15"/>
    <mergeCell ref="K15:M15"/>
    <mergeCell ref="C10:I10"/>
    <mergeCell ref="K10:M10"/>
    <mergeCell ref="C11:I11"/>
    <mergeCell ref="K11:M11"/>
    <mergeCell ref="C12:I12"/>
    <mergeCell ref="K12:M12"/>
    <mergeCell ref="C9:I9"/>
    <mergeCell ref="K9:M9"/>
    <mergeCell ref="A3:C3"/>
    <mergeCell ref="I3:J3"/>
    <mergeCell ref="K3:M3"/>
    <mergeCell ref="A4:C4"/>
    <mergeCell ref="I4:J4"/>
    <mergeCell ref="K4:M4"/>
    <mergeCell ref="A5:C5"/>
    <mergeCell ref="I5:J5"/>
    <mergeCell ref="K5:M5"/>
    <mergeCell ref="A7:M7"/>
    <mergeCell ref="K8:M8"/>
  </mergeCells>
  <dataValidations count="1">
    <dataValidation type="list" allowBlank="1" showInputMessage="1" showErrorMessage="1" sqref="K9:M48" xr:uid="{C8FFB006-4A8D-49BF-B8D6-4DCF80B0855B}">
      <formula1>IF(Oplnr=1,AMO,IF(Oplnr=2,GD,KO))</formula1>
    </dataValidation>
  </dataValidations>
  <pageMargins left="0.70866141732283472" right="0.59055118110236227" top="0.47244094488188981" bottom="1.0236220472440944" header="0.31496062992125984" footer="0.31496062992125984"/>
  <pageSetup paperSize="9" scale="74"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7648D-E8FD-4656-B6DA-7E50A8709275}">
  <sheetPr codeName="Blad15">
    <pageSetUpPr fitToPage="1"/>
  </sheetPr>
  <dimension ref="A1:J36"/>
  <sheetViews>
    <sheetView zoomScaleNormal="100" workbookViewId="0">
      <selection activeCell="B3" sqref="B3"/>
    </sheetView>
  </sheetViews>
  <sheetFormatPr defaultColWidth="9.1328125" defaultRowHeight="12.75" x14ac:dyDescent="0.35"/>
  <cols>
    <col min="1" max="1" width="3.265625" style="65" customWidth="1"/>
    <col min="2" max="2" width="22.1328125" style="65" customWidth="1"/>
    <col min="3" max="4" width="20.73046875" style="65" customWidth="1"/>
    <col min="5" max="5" width="2.86328125" style="65" customWidth="1"/>
    <col min="6" max="6" width="10.59765625" style="65" bestFit="1" customWidth="1"/>
    <col min="7" max="7" width="27.73046875" style="65" customWidth="1"/>
    <col min="8" max="8" width="30.265625" style="65" customWidth="1"/>
    <col min="9" max="9" width="20.73046875" style="65" customWidth="1"/>
    <col min="10" max="10" width="6" style="65" customWidth="1"/>
    <col min="11" max="16384" width="9.1328125" style="65"/>
  </cols>
  <sheetData>
    <row r="1" spans="1:10" ht="15" x14ac:dyDescent="0.4">
      <c r="A1" s="137" t="str">
        <f>IF('Algemene Informatie'!$B$16="Maak een keuze","Bijlage 8: Beoordeling Leer- en Werkhouding 2","Bijlage 8: Beoordeling Leer- en Werkhouding 2 "&amp;'Algemene Informatie'!$B$16)</f>
        <v>Bijlage 8: Beoordeling Leer- en Werkhouding 2 AMO (Applicatie- en mediaontwikkelaar 25187)</v>
      </c>
      <c r="B1" s="138"/>
      <c r="C1" s="138"/>
      <c r="D1" s="138"/>
      <c r="E1" s="138"/>
      <c r="F1" s="138"/>
      <c r="G1" s="138"/>
      <c r="H1" s="138"/>
      <c r="I1" s="138"/>
      <c r="J1" s="138"/>
    </row>
    <row r="2" spans="1:10" x14ac:dyDescent="0.35">
      <c r="A2" s="138"/>
      <c r="B2" s="138"/>
      <c r="C2" s="138"/>
      <c r="D2" s="138"/>
      <c r="E2" s="138"/>
      <c r="F2" s="139"/>
      <c r="G2" s="139"/>
      <c r="H2" s="138"/>
      <c r="I2" s="138"/>
      <c r="J2" s="138"/>
    </row>
    <row r="3" spans="1:10" ht="13.15" x14ac:dyDescent="0.35">
      <c r="A3" s="286" t="s">
        <v>28</v>
      </c>
      <c r="B3" s="286"/>
      <c r="C3" s="288" t="str">
        <f>IF('Algemene Informatie'!$B$3=0,"",'Algemene Informatie'!$B$3&amp;", "&amp;'Algemene Informatie'!$B$4&amp;" ("&amp;'Algemene Informatie'!$B$5&amp;")"&amp;" "&amp;'Algemene Informatie'!$B$13)</f>
        <v/>
      </c>
      <c r="D3" s="289"/>
      <c r="E3" s="140"/>
      <c r="F3" s="141"/>
      <c r="G3" s="141"/>
      <c r="H3" s="209" t="s">
        <v>255</v>
      </c>
      <c r="I3" s="290" t="str">
        <f>DAY('BPV-tijd'!P21)&amp;"-"&amp;MONTH('BPV-tijd'!P21)&amp;"-"&amp;YEAR('BPV-tijd'!P21)&amp;" t/m "&amp;DAY('BPV-tijd'!F31)&amp;"-"&amp;MONTH('BPV-tijd'!F31)&amp;"-"&amp;YEAR('BPV-tijd'!F31)</f>
        <v>5-3-2018 t/m 6-4-2018</v>
      </c>
      <c r="J3" s="291"/>
    </row>
    <row r="4" spans="1:10" ht="13.15" x14ac:dyDescent="0.4">
      <c r="A4" s="287" t="s">
        <v>61</v>
      </c>
      <c r="B4" s="287"/>
      <c r="C4" s="288" t="str">
        <f>IF('Algemene Informatie'!$B$17=0,"",'Algemene Informatie'!$B$17)</f>
        <v/>
      </c>
      <c r="D4" s="289"/>
      <c r="E4" s="143"/>
      <c r="F4" s="144"/>
      <c r="G4" s="144"/>
      <c r="H4" s="209" t="s">
        <v>258</v>
      </c>
      <c r="I4" s="292"/>
      <c r="J4" s="292"/>
    </row>
    <row r="5" spans="1:10" ht="13.15" x14ac:dyDescent="0.35">
      <c r="A5" s="286" t="s">
        <v>88</v>
      </c>
      <c r="B5" s="286"/>
      <c r="C5" s="288" t="str">
        <f>IF('Algemene Informatie'!$B$18=0,"",'Algemene Informatie'!$B$18)</f>
        <v/>
      </c>
      <c r="D5" s="289"/>
      <c r="E5" s="140"/>
      <c r="F5" s="141"/>
      <c r="G5" s="141"/>
      <c r="H5" s="209" t="s">
        <v>256</v>
      </c>
      <c r="I5" s="292"/>
      <c r="J5" s="292"/>
    </row>
    <row r="6" spans="1:10" ht="13.15" x14ac:dyDescent="0.35">
      <c r="A6" s="286" t="s">
        <v>29</v>
      </c>
      <c r="B6" s="286"/>
      <c r="C6" s="288" t="str">
        <f>IF('Algemene Informatie'!$B$28=0,"",'Algemene Informatie'!$B$28)</f>
        <v/>
      </c>
      <c r="D6" s="289"/>
      <c r="E6" s="140"/>
      <c r="F6" s="141"/>
      <c r="G6" s="141"/>
      <c r="H6" s="209" t="s">
        <v>30</v>
      </c>
      <c r="I6" s="293" t="str">
        <f>IF('Algemene Informatie'!$B$32=0,"",'Algemene Informatie'!$B$32)</f>
        <v/>
      </c>
      <c r="J6" s="293"/>
    </row>
    <row r="7" spans="1:10" x14ac:dyDescent="0.35">
      <c r="A7" s="140"/>
      <c r="B7" s="140"/>
      <c r="C7" s="143"/>
      <c r="D7" s="143"/>
      <c r="E7" s="143"/>
      <c r="F7" s="143"/>
      <c r="G7" s="143"/>
      <c r="H7" s="138"/>
      <c r="I7" s="138"/>
      <c r="J7" s="138"/>
    </row>
    <row r="8" spans="1:10" s="120" customFormat="1" ht="13.15" x14ac:dyDescent="0.4">
      <c r="A8" s="145"/>
      <c r="B8" s="145" t="s">
        <v>80</v>
      </c>
      <c r="C8" s="145"/>
      <c r="D8" s="145"/>
      <c r="E8" s="145"/>
      <c r="F8" s="145"/>
      <c r="G8" s="145"/>
      <c r="H8" s="145"/>
      <c r="I8" s="146"/>
      <c r="J8" s="146"/>
    </row>
    <row r="9" spans="1:10" s="120" customFormat="1" ht="13.15" x14ac:dyDescent="0.4">
      <c r="A9" s="147"/>
      <c r="B9" s="285" t="s">
        <v>79</v>
      </c>
      <c r="C9" s="285"/>
      <c r="D9" s="285"/>
      <c r="E9" s="285"/>
      <c r="F9" s="148" t="s">
        <v>259</v>
      </c>
      <c r="G9" s="285" t="s">
        <v>85</v>
      </c>
      <c r="H9" s="285"/>
      <c r="I9" s="285"/>
      <c r="J9" s="285"/>
    </row>
    <row r="10" spans="1:10" s="112" customFormat="1" ht="25.5" customHeight="1" x14ac:dyDescent="0.35">
      <c r="A10" s="149">
        <v>1</v>
      </c>
      <c r="B10" s="294" t="str">
        <f>Menu!D15</f>
        <v>Komt op tijd.</v>
      </c>
      <c r="C10" s="294"/>
      <c r="D10" s="294"/>
      <c r="E10" s="294"/>
      <c r="F10" s="136"/>
      <c r="G10" s="266"/>
      <c r="H10" s="267"/>
      <c r="I10" s="267"/>
      <c r="J10" s="268"/>
    </row>
    <row r="11" spans="1:10" s="112" customFormat="1" ht="25.5" customHeight="1" x14ac:dyDescent="0.35">
      <c r="A11" s="149">
        <v>2</v>
      </c>
      <c r="B11" s="294" t="str">
        <f>Menu!D16</f>
        <v xml:space="preserve">Komt gemaakte (werk)afspraken na. </v>
      </c>
      <c r="C11" s="294"/>
      <c r="D11" s="294"/>
      <c r="E11" s="294"/>
      <c r="F11" s="136"/>
      <c r="G11" s="266"/>
      <c r="H11" s="267"/>
      <c r="I11" s="267"/>
      <c r="J11" s="268"/>
    </row>
    <row r="12" spans="1:10" s="112" customFormat="1" ht="25.5" customHeight="1" x14ac:dyDescent="0.35">
      <c r="A12" s="149">
        <v>3</v>
      </c>
      <c r="B12" s="294" t="str">
        <f>Menu!D17</f>
        <v>Heeft een verzorgd uiterlijk.</v>
      </c>
      <c r="C12" s="294"/>
      <c r="D12" s="294"/>
      <c r="E12" s="294"/>
      <c r="F12" s="136"/>
      <c r="G12" s="266"/>
      <c r="H12" s="267"/>
      <c r="I12" s="267"/>
      <c r="J12" s="268"/>
    </row>
    <row r="13" spans="1:10" s="112" customFormat="1" ht="25.5" customHeight="1" x14ac:dyDescent="0.35">
      <c r="A13" s="149">
        <v>4</v>
      </c>
      <c r="B13" s="294" t="str">
        <f>Menu!D18</f>
        <v>Is vriendelijk en beleefd.</v>
      </c>
      <c r="C13" s="294"/>
      <c r="D13" s="294"/>
      <c r="E13" s="294"/>
      <c r="F13" s="136"/>
      <c r="G13" s="266"/>
      <c r="H13" s="267"/>
      <c r="I13" s="267"/>
      <c r="J13" s="268"/>
    </row>
    <row r="14" spans="1:10" s="112" customFormat="1" ht="25.5" customHeight="1" x14ac:dyDescent="0.35">
      <c r="A14" s="149">
        <v>5</v>
      </c>
      <c r="B14" s="294" t="str">
        <f>Menu!D19</f>
        <v>Meldt zich bij ziekte of verhindering tijdig af.</v>
      </c>
      <c r="C14" s="294"/>
      <c r="D14" s="294"/>
      <c r="E14" s="294"/>
      <c r="F14" s="136"/>
      <c r="G14" s="266"/>
      <c r="H14" s="267"/>
      <c r="I14" s="267"/>
      <c r="J14" s="268"/>
    </row>
    <row r="15" spans="1:10" s="112" customFormat="1" ht="25.5" customHeight="1" x14ac:dyDescent="0.35">
      <c r="A15" s="149">
        <v>6</v>
      </c>
      <c r="B15" s="294" t="str">
        <f>Menu!D20</f>
        <v>Heeft een correct taalgebruik.</v>
      </c>
      <c r="C15" s="294"/>
      <c r="D15" s="294"/>
      <c r="E15" s="294"/>
      <c r="F15" s="136"/>
      <c r="G15" s="266"/>
      <c r="H15" s="267"/>
      <c r="I15" s="267"/>
      <c r="J15" s="268"/>
    </row>
    <row r="16" spans="1:10" s="112" customFormat="1" ht="25.5" customHeight="1" x14ac:dyDescent="0.35">
      <c r="A16" s="149">
        <v>7</v>
      </c>
      <c r="B16" s="294" t="str">
        <f>Menu!D21</f>
        <v>Gaat zorgvuldig om met informatie.</v>
      </c>
      <c r="C16" s="294"/>
      <c r="D16" s="294"/>
      <c r="E16" s="294"/>
      <c r="F16" s="136"/>
      <c r="G16" s="266"/>
      <c r="H16" s="267"/>
      <c r="I16" s="267"/>
      <c r="J16" s="268"/>
    </row>
    <row r="17" spans="1:10" s="112" customFormat="1" ht="25.5" customHeight="1" x14ac:dyDescent="0.35">
      <c r="A17" s="149">
        <v>8</v>
      </c>
      <c r="B17" s="294" t="str">
        <f>Menu!D22</f>
        <v>Toont interesse voor het werk en de organisatie.</v>
      </c>
      <c r="C17" s="294"/>
      <c r="D17" s="294"/>
      <c r="E17" s="294"/>
      <c r="F17" s="136"/>
      <c r="G17" s="266"/>
      <c r="H17" s="267"/>
      <c r="I17" s="267"/>
      <c r="J17" s="268"/>
    </row>
    <row r="18" spans="1:10" s="112" customFormat="1" ht="25.5" customHeight="1" x14ac:dyDescent="0.35">
      <c r="A18" s="149">
        <v>9</v>
      </c>
      <c r="B18" s="294" t="str">
        <f>Menu!D23</f>
        <v>Toont inzet.</v>
      </c>
      <c r="C18" s="294"/>
      <c r="D18" s="294"/>
      <c r="E18" s="294"/>
      <c r="F18" s="136"/>
      <c r="G18" s="266"/>
      <c r="H18" s="267"/>
      <c r="I18" s="267"/>
      <c r="J18" s="268"/>
    </row>
    <row r="19" spans="1:10" s="112" customFormat="1" ht="25.5" customHeight="1" x14ac:dyDescent="0.35">
      <c r="A19" s="149">
        <v>10</v>
      </c>
      <c r="B19" s="294" t="str">
        <f>Menu!D24</f>
        <v>Toont betrokkenheid bij het werk.</v>
      </c>
      <c r="C19" s="294"/>
      <c r="D19" s="294"/>
      <c r="E19" s="294"/>
      <c r="F19" s="136"/>
      <c r="G19" s="266"/>
      <c r="H19" s="267"/>
      <c r="I19" s="267"/>
      <c r="J19" s="268"/>
    </row>
    <row r="20" spans="1:10" s="112" customFormat="1" ht="25.5" customHeight="1" x14ac:dyDescent="0.35">
      <c r="A20" s="149">
        <v>11</v>
      </c>
      <c r="B20" s="294" t="str">
        <f>Menu!D25</f>
        <v>Reflecteert op eigen handelen.</v>
      </c>
      <c r="C20" s="294"/>
      <c r="D20" s="294"/>
      <c r="E20" s="294"/>
      <c r="F20" s="136"/>
      <c r="G20" s="266"/>
      <c r="H20" s="267"/>
      <c r="I20" s="267"/>
      <c r="J20" s="268"/>
    </row>
    <row r="21" spans="1:10" s="112" customFormat="1" ht="25.5" customHeight="1" x14ac:dyDescent="0.35">
      <c r="A21" s="149">
        <v>12</v>
      </c>
      <c r="B21" s="294" t="str">
        <f>Menu!D26</f>
        <v>Handelt naar gekregen adviezen/feedback.</v>
      </c>
      <c r="C21" s="294"/>
      <c r="D21" s="294"/>
      <c r="E21" s="294"/>
      <c r="F21" s="136"/>
      <c r="G21" s="266"/>
      <c r="H21" s="267"/>
      <c r="I21" s="267"/>
      <c r="J21" s="268"/>
    </row>
    <row r="22" spans="1:10" s="112" customFormat="1" ht="25.5" customHeight="1" x14ac:dyDescent="0.35">
      <c r="A22" s="149">
        <v>13</v>
      </c>
      <c r="B22" s="294" t="str">
        <f>Menu!D27</f>
        <v>Neemt verantwoordelijkheid voor zijn eigen leerproces.</v>
      </c>
      <c r="C22" s="294"/>
      <c r="D22" s="294"/>
      <c r="E22" s="294"/>
      <c r="F22" s="136"/>
      <c r="G22" s="266"/>
      <c r="H22" s="267"/>
      <c r="I22" s="267"/>
      <c r="J22" s="268"/>
    </row>
    <row r="23" spans="1:10" s="112" customFormat="1" ht="25.5" customHeight="1" x14ac:dyDescent="0.35">
      <c r="A23" s="149">
        <v>14</v>
      </c>
      <c r="B23" s="294" t="str">
        <f>Menu!D28</f>
        <v>Neemt initiatief tot het voeren van evaluatie- en begeleidingsgesprekken.</v>
      </c>
      <c r="C23" s="294"/>
      <c r="D23" s="294"/>
      <c r="E23" s="294"/>
      <c r="F23" s="136"/>
      <c r="G23" s="266"/>
      <c r="H23" s="267"/>
      <c r="I23" s="267"/>
      <c r="J23" s="268"/>
    </row>
    <row r="24" spans="1:10" s="112" customFormat="1" ht="25.5" customHeight="1" x14ac:dyDescent="0.35">
      <c r="A24" s="149">
        <v>15</v>
      </c>
      <c r="B24" s="294" t="str">
        <f>Menu!D29</f>
        <v>Doet een voorstel tot te ondernemen werkzaamheden.</v>
      </c>
      <c r="C24" s="294"/>
      <c r="D24" s="294"/>
      <c r="E24" s="294"/>
      <c r="F24" s="136"/>
      <c r="G24" s="266"/>
      <c r="H24" s="267"/>
      <c r="I24" s="267"/>
      <c r="J24" s="268"/>
    </row>
    <row r="25" spans="1:10" s="112" customFormat="1" ht="25.5" customHeight="1" x14ac:dyDescent="0.35">
      <c r="A25" s="149">
        <v>16</v>
      </c>
      <c r="B25" s="294" t="str">
        <f>Menu!D30</f>
        <v>Biedt wekelijks zijn weekrapportage aan ter beoordeling.</v>
      </c>
      <c r="C25" s="294"/>
      <c r="D25" s="294"/>
      <c r="E25" s="294"/>
      <c r="F25" s="136"/>
      <c r="G25" s="266"/>
      <c r="H25" s="267"/>
      <c r="I25" s="267"/>
      <c r="J25" s="268"/>
    </row>
    <row r="26" spans="1:10" s="112" customFormat="1" ht="25.5" customHeight="1" x14ac:dyDescent="0.35">
      <c r="A26" s="149">
        <v>17</v>
      </c>
      <c r="B26" s="294" t="str">
        <f>Menu!D31</f>
        <v>Legt verantwoording af over de werkzaamheden.</v>
      </c>
      <c r="C26" s="294"/>
      <c r="D26" s="294"/>
      <c r="E26" s="294"/>
      <c r="F26" s="136"/>
      <c r="G26" s="266"/>
      <c r="H26" s="267"/>
      <c r="I26" s="267"/>
      <c r="J26" s="268"/>
    </row>
    <row r="27" spans="1:10" s="112" customFormat="1" ht="25.5" customHeight="1" x14ac:dyDescent="0.35">
      <c r="A27" s="150" t="s">
        <v>82</v>
      </c>
      <c r="B27" s="294" t="str">
        <f>Menu!D32</f>
        <v>Aantal uren gewerkt vanaf het begin van de stage:</v>
      </c>
      <c r="C27" s="294"/>
      <c r="D27" s="294"/>
      <c r="E27" s="294"/>
      <c r="F27" s="231">
        <f>'rapp 10'!H49+'rapp 10'!J49</f>
        <v>0</v>
      </c>
      <c r="G27" s="266"/>
      <c r="H27" s="267"/>
      <c r="I27" s="267"/>
      <c r="J27" s="268"/>
    </row>
    <row r="28" spans="1:10" s="112" customFormat="1" ht="25.5" customHeight="1" x14ac:dyDescent="0.35">
      <c r="A28" s="297" t="s">
        <v>83</v>
      </c>
      <c r="B28" s="298"/>
      <c r="C28" s="298"/>
      <c r="D28" s="298"/>
      <c r="E28" s="299"/>
      <c r="F28" s="155"/>
      <c r="G28" s="300" t="s">
        <v>84</v>
      </c>
      <c r="H28" s="300"/>
      <c r="I28" s="300"/>
      <c r="J28" s="300"/>
    </row>
    <row r="29" spans="1:10" x14ac:dyDescent="0.35">
      <c r="A29" s="295" t="s">
        <v>81</v>
      </c>
      <c r="B29" s="295"/>
      <c r="C29" s="296"/>
      <c r="D29" s="296"/>
      <c r="E29" s="296"/>
      <c r="F29" s="151"/>
      <c r="G29" s="152"/>
      <c r="H29" s="153"/>
      <c r="I29" s="152"/>
      <c r="J29" s="152"/>
    </row>
    <row r="31" spans="1:10" x14ac:dyDescent="0.35">
      <c r="A31" s="154"/>
      <c r="B31" s="154"/>
      <c r="C31" s="154"/>
      <c r="D31" s="154"/>
      <c r="E31" s="154"/>
      <c r="F31" s="154"/>
      <c r="G31" s="154"/>
      <c r="H31" s="154"/>
      <c r="I31" s="154"/>
      <c r="J31" s="154"/>
    </row>
    <row r="32" spans="1:10" x14ac:dyDescent="0.35">
      <c r="A32" s="154"/>
      <c r="B32" s="154"/>
      <c r="C32" s="154"/>
      <c r="D32" s="154"/>
      <c r="E32" s="154"/>
      <c r="F32" s="154"/>
      <c r="G32" s="154"/>
      <c r="H32" s="154"/>
      <c r="I32" s="154"/>
      <c r="J32" s="154"/>
    </row>
    <row r="33" spans="1:10" x14ac:dyDescent="0.35">
      <c r="A33" s="154"/>
      <c r="B33" s="154"/>
      <c r="C33" s="154"/>
      <c r="D33" s="154"/>
      <c r="E33" s="154"/>
      <c r="F33" s="154"/>
      <c r="G33" s="154"/>
      <c r="H33" s="154"/>
      <c r="I33" s="154"/>
      <c r="J33" s="154"/>
    </row>
    <row r="34" spans="1:10" x14ac:dyDescent="0.35">
      <c r="A34" s="154"/>
      <c r="B34" s="154"/>
      <c r="C34" s="154"/>
      <c r="D34" s="154"/>
      <c r="E34" s="154"/>
      <c r="F34" s="154"/>
      <c r="G34" s="154"/>
      <c r="H34" s="154"/>
      <c r="I34" s="154"/>
      <c r="J34" s="154"/>
    </row>
    <row r="35" spans="1:10" x14ac:dyDescent="0.35">
      <c r="A35" s="154"/>
      <c r="B35" s="154"/>
      <c r="C35" s="154"/>
      <c r="D35" s="154"/>
      <c r="E35" s="154"/>
      <c r="F35" s="154"/>
      <c r="G35" s="154"/>
      <c r="H35" s="154"/>
      <c r="I35" s="154"/>
      <c r="J35" s="154"/>
    </row>
    <row r="36" spans="1:10" x14ac:dyDescent="0.35">
      <c r="A36" s="154"/>
      <c r="B36" s="154"/>
      <c r="C36" s="154"/>
      <c r="D36" s="154"/>
      <c r="E36" s="154"/>
      <c r="F36" s="154"/>
      <c r="G36" s="154"/>
      <c r="H36" s="154"/>
      <c r="I36" s="154"/>
      <c r="J36" s="154"/>
    </row>
  </sheetData>
  <sheetProtection algorithmName="SHA-512" hashValue="+/B15GrCfLpDEKz0QckAGDfvTLaN0Egli+fw/hNUlTn04q1K1Fm49JSWADiQ9IHt9Us9yBG1uUjTJ3wKn9uwtg==" saltValue="ugg2t1OC8mIhCQmNFpJDHA==" spinCount="100000" sheet="1" selectLockedCells="1"/>
  <mergeCells count="53">
    <mergeCell ref="B27:E27"/>
    <mergeCell ref="G27:J27"/>
    <mergeCell ref="A28:E28"/>
    <mergeCell ref="G28:J28"/>
    <mergeCell ref="A29:E29"/>
    <mergeCell ref="B24:E24"/>
    <mergeCell ref="G24:J24"/>
    <mergeCell ref="B25:E25"/>
    <mergeCell ref="G25:J25"/>
    <mergeCell ref="B26:E26"/>
    <mergeCell ref="G26:J26"/>
    <mergeCell ref="B21:E21"/>
    <mergeCell ref="G21:J21"/>
    <mergeCell ref="B22:E22"/>
    <mergeCell ref="G22:J22"/>
    <mergeCell ref="B23:E23"/>
    <mergeCell ref="G23:J23"/>
    <mergeCell ref="B18:E18"/>
    <mergeCell ref="G18:J18"/>
    <mergeCell ref="B19:E19"/>
    <mergeCell ref="G19:J19"/>
    <mergeCell ref="B20:E20"/>
    <mergeCell ref="G20:J20"/>
    <mergeCell ref="B15:E15"/>
    <mergeCell ref="G15:J15"/>
    <mergeCell ref="B16:E16"/>
    <mergeCell ref="G16:J16"/>
    <mergeCell ref="B17:E17"/>
    <mergeCell ref="G17:J17"/>
    <mergeCell ref="B12:E12"/>
    <mergeCell ref="G12:J12"/>
    <mergeCell ref="B13:E13"/>
    <mergeCell ref="G13:J13"/>
    <mergeCell ref="B14:E14"/>
    <mergeCell ref="G14:J14"/>
    <mergeCell ref="B9:E9"/>
    <mergeCell ref="G9:J9"/>
    <mergeCell ref="B10:E10"/>
    <mergeCell ref="G10:J10"/>
    <mergeCell ref="B11:E11"/>
    <mergeCell ref="G11:J11"/>
    <mergeCell ref="A5:B5"/>
    <mergeCell ref="C5:D5"/>
    <mergeCell ref="I5:J5"/>
    <mergeCell ref="A6:B6"/>
    <mergeCell ref="C6:D6"/>
    <mergeCell ref="I6:J6"/>
    <mergeCell ref="A3:B3"/>
    <mergeCell ref="C3:D3"/>
    <mergeCell ref="I3:J3"/>
    <mergeCell ref="A4:B4"/>
    <mergeCell ref="C4:D4"/>
    <mergeCell ref="I4:J4"/>
  </mergeCells>
  <pageMargins left="0.70866141732283472" right="0.70866141732283472" top="0.35433070866141736" bottom="1.0236220472440944" header="0.31496062992125984" footer="0.31496062992125984"/>
  <pageSetup paperSize="9" scale="81"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7A1CE-6782-4461-B0EC-D9AC179C944C}">
  <sheetPr codeName="Blad18">
    <pageSetUpPr fitToPage="1"/>
  </sheetPr>
  <dimension ref="A1:Q49"/>
  <sheetViews>
    <sheetView zoomScale="90" zoomScaleNormal="90" workbookViewId="0">
      <selection activeCell="B3" sqref="B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8.6640625" customWidth="1"/>
    <col min="10" max="10" width="10.796875" customWidth="1"/>
    <col min="11" max="12" width="13.265625" customWidth="1"/>
    <col min="13" max="13" width="16.53125" customWidth="1"/>
    <col min="14" max="14" width="9.1328125" style="9" customWidth="1"/>
    <col min="15" max="15" width="9.06640625" customWidth="1"/>
    <col min="17" max="17" width="9.06640625" style="186"/>
  </cols>
  <sheetData>
    <row r="1" spans="1:17" ht="15" x14ac:dyDescent="0.4">
      <c r="A1" s="22" t="str">
        <f>"Bijlage 6: Weekrapportage "&amp;'Algemene Informatie'!$B$16</f>
        <v>Bijlage 6: Weekrapportage AMO (Applicatie- en mediaontwikkelaar 25187)</v>
      </c>
      <c r="B1" s="22"/>
      <c r="C1" s="21"/>
      <c r="D1" s="21"/>
      <c r="E1" s="21"/>
      <c r="F1" s="21"/>
      <c r="G1" s="21"/>
      <c r="H1" s="21"/>
      <c r="I1" s="21"/>
      <c r="J1" s="82"/>
      <c r="K1" s="82"/>
      <c r="L1" s="82"/>
      <c r="M1" s="82"/>
      <c r="Q1" s="186">
        <f>COUNTIF(K$9:M$48,Menu!D3)</f>
        <v>0</v>
      </c>
    </row>
    <row r="2" spans="1:17" x14ac:dyDescent="0.35">
      <c r="A2" s="21"/>
      <c r="B2" s="21"/>
      <c r="C2" s="21"/>
      <c r="D2" s="21"/>
      <c r="E2" s="82"/>
      <c r="F2" s="82"/>
      <c r="G2" s="82"/>
      <c r="H2" s="21"/>
      <c r="I2" s="21"/>
      <c r="J2" s="82"/>
      <c r="K2" s="82"/>
      <c r="L2" s="82"/>
      <c r="M2" s="82"/>
      <c r="Q2" s="186">
        <f>COUNTIF(K$9:M$48,Menu!D4)</f>
        <v>0</v>
      </c>
    </row>
    <row r="3" spans="1:17" ht="13.15" x14ac:dyDescent="0.35">
      <c r="A3" s="275" t="s">
        <v>28</v>
      </c>
      <c r="B3" s="275"/>
      <c r="C3" s="275"/>
      <c r="D3" s="208" t="str">
        <f>IF('Algemene Informatie'!$B$3=0,"",'Algemene Informatie'!$B$3&amp;", "&amp;'Algemene Informatie'!$B$4&amp;" ("&amp;'Algemene Informatie'!$B$5&amp;")"&amp;" "&amp;'Algemene Informatie'!$B$13)</f>
        <v/>
      </c>
      <c r="E3" s="86"/>
      <c r="F3" s="88"/>
      <c r="G3" s="89"/>
      <c r="H3" s="21"/>
      <c r="I3" s="275" t="s">
        <v>78</v>
      </c>
      <c r="J3" s="275"/>
      <c r="K3" s="274" t="str">
        <f>IF('Algemene Informatie'!$B$39=0,"",'Algemene Informatie'!$B$39)</f>
        <v>2017-2018</v>
      </c>
      <c r="L3" s="274"/>
      <c r="M3" s="274"/>
      <c r="Q3" s="186">
        <f>COUNTIF(K$9:M$48,Menu!D5)</f>
        <v>0</v>
      </c>
    </row>
    <row r="4" spans="1:17" ht="13.15" x14ac:dyDescent="0.35">
      <c r="A4" s="276" t="s">
        <v>61</v>
      </c>
      <c r="B4" s="277"/>
      <c r="C4" s="278"/>
      <c r="D4" s="208" t="str">
        <f>IF('Algemene Informatie'!$B$17=0,"",'Algemene Informatie'!$B$17)</f>
        <v/>
      </c>
      <c r="E4" s="86"/>
      <c r="F4" s="88"/>
      <c r="G4" s="89"/>
      <c r="H4" s="21"/>
      <c r="I4" s="275" t="s">
        <v>29</v>
      </c>
      <c r="J4" s="275"/>
      <c r="K4" s="274" t="str">
        <f>IF('Algemene Informatie'!$B$28=0,"",'Algemene Informatie'!$B$28)</f>
        <v/>
      </c>
      <c r="L4" s="274"/>
      <c r="M4" s="274"/>
      <c r="Q4" s="186">
        <f>COUNTIF(K$9:M$48,Menu!D6)</f>
        <v>0</v>
      </c>
    </row>
    <row r="5" spans="1:17" ht="13.15" x14ac:dyDescent="0.35">
      <c r="A5" s="275" t="s">
        <v>88</v>
      </c>
      <c r="B5" s="275"/>
      <c r="C5" s="275"/>
      <c r="D5" s="208" t="str">
        <f>IF('Algemene Informatie'!$B$18=0,"",'Algemene Informatie'!$B$18)</f>
        <v/>
      </c>
      <c r="E5" s="86"/>
      <c r="F5" s="86"/>
      <c r="G5" s="82"/>
      <c r="H5" s="21"/>
      <c r="I5" s="275" t="s">
        <v>30</v>
      </c>
      <c r="J5" s="275"/>
      <c r="K5" s="274" t="str">
        <f>IF('Algemene Informatie'!$B$32=0,"",'Algemene Informatie'!$B$32)</f>
        <v/>
      </c>
      <c r="L5" s="274"/>
      <c r="M5" s="274"/>
      <c r="Q5" s="186">
        <f>COUNTIF(K$9:M$48,Menu!D7)</f>
        <v>0</v>
      </c>
    </row>
    <row r="6" spans="1:17" ht="13.15" x14ac:dyDescent="0.35">
      <c r="A6" s="91"/>
      <c r="B6" s="88"/>
      <c r="C6" s="88"/>
      <c r="D6" s="92"/>
      <c r="E6" s="86"/>
      <c r="F6" s="86"/>
      <c r="G6" s="82"/>
      <c r="H6" s="82"/>
      <c r="I6" s="88"/>
      <c r="J6" s="88"/>
      <c r="K6" s="92"/>
      <c r="L6" s="92"/>
      <c r="M6" s="92"/>
      <c r="Q6" s="186">
        <f>COUNTIF(K$9:M$48,Menu!D8)</f>
        <v>0</v>
      </c>
    </row>
    <row r="7" spans="1:17" ht="13.15" x14ac:dyDescent="0.4">
      <c r="A7" s="279" t="str">
        <f>IF(AND(ISNONTEXT($A$9),NOT(ISBLANK($A$9))),"RAPPORTAGE WEEK "&amp;1+INT((A9-DATE(YEAR(A9+4-WEEKDAY(A9+6)),1,5)+WEEKDAY(DATE(YEAR(A9+4-WEEKDAY(A9+6)),1,3)))/7),"RAPPORTAGE WEEK Nr.")</f>
        <v>RAPPORTAGE WEEK 15</v>
      </c>
      <c r="B7" s="280"/>
      <c r="C7" s="280"/>
      <c r="D7" s="280"/>
      <c r="E7" s="280"/>
      <c r="F7" s="280"/>
      <c r="G7" s="280"/>
      <c r="H7" s="280"/>
      <c r="I7" s="280"/>
      <c r="J7" s="280"/>
      <c r="K7" s="280"/>
      <c r="L7" s="280"/>
      <c r="M7" s="281"/>
      <c r="Q7" s="186">
        <f>COUNTIF(K$9:M$48,Menu!D9)</f>
        <v>0</v>
      </c>
    </row>
    <row r="8" spans="1:17" s="61" customFormat="1" ht="13.15" x14ac:dyDescent="0.35">
      <c r="A8" s="109" t="s">
        <v>31</v>
      </c>
      <c r="B8" s="131" t="s">
        <v>75</v>
      </c>
      <c r="C8" s="109" t="s">
        <v>32</v>
      </c>
      <c r="D8" s="132"/>
      <c r="E8" s="132"/>
      <c r="F8" s="132"/>
      <c r="G8" s="132"/>
      <c r="H8" s="132"/>
      <c r="I8" s="133"/>
      <c r="J8" s="134" t="s">
        <v>72</v>
      </c>
      <c r="K8" s="282" t="s">
        <v>221</v>
      </c>
      <c r="L8" s="283"/>
      <c r="M8" s="284"/>
      <c r="N8" s="135"/>
      <c r="Q8" s="186">
        <f>COUNTIF(K$9:M$48,Menu!D10)</f>
        <v>0</v>
      </c>
    </row>
    <row r="9" spans="1:17" ht="12.75" customHeight="1" x14ac:dyDescent="0.35">
      <c r="A9" s="84">
        <f>'BPV-tijd'!I31</f>
        <v>43199</v>
      </c>
      <c r="B9" s="85">
        <v>1</v>
      </c>
      <c r="C9" s="269"/>
      <c r="D9" s="270"/>
      <c r="E9" s="270"/>
      <c r="F9" s="270"/>
      <c r="G9" s="270"/>
      <c r="H9" s="270"/>
      <c r="I9" s="271"/>
      <c r="J9" s="130"/>
      <c r="K9" s="266"/>
      <c r="L9" s="267"/>
      <c r="M9" s="268"/>
      <c r="Q9" s="186">
        <f>COUNTIF(K$9:M$48,Menu!D11)</f>
        <v>0</v>
      </c>
    </row>
    <row r="10" spans="1:17" ht="12.75" customHeight="1" x14ac:dyDescent="0.35">
      <c r="A10" s="84"/>
      <c r="B10" s="85">
        <v>2</v>
      </c>
      <c r="C10" s="269"/>
      <c r="D10" s="270"/>
      <c r="E10" s="270"/>
      <c r="F10" s="270"/>
      <c r="G10" s="270"/>
      <c r="H10" s="270"/>
      <c r="I10" s="271"/>
      <c r="J10" s="130"/>
      <c r="K10" s="266"/>
      <c r="L10" s="267"/>
      <c r="M10" s="268"/>
      <c r="Q10" s="186">
        <f>COUNTIF(K$9:M$48,Menu!D12)</f>
        <v>0</v>
      </c>
    </row>
    <row r="11" spans="1:17" ht="12.75" customHeight="1" x14ac:dyDescent="0.35">
      <c r="A11" s="84"/>
      <c r="B11" s="85">
        <v>3</v>
      </c>
      <c r="C11" s="269"/>
      <c r="D11" s="270"/>
      <c r="E11" s="270"/>
      <c r="F11" s="270"/>
      <c r="G11" s="270"/>
      <c r="H11" s="270"/>
      <c r="I11" s="271"/>
      <c r="J11" s="130"/>
      <c r="K11" s="266"/>
      <c r="L11" s="267"/>
      <c r="M11" s="268"/>
      <c r="Q11" s="186">
        <f>COUNTIF(K$9:M$48,Menu!D13)</f>
        <v>0</v>
      </c>
    </row>
    <row r="12" spans="1:17" ht="12.75" customHeight="1" x14ac:dyDescent="0.35">
      <c r="A12" s="84"/>
      <c r="B12" s="85">
        <v>4</v>
      </c>
      <c r="C12" s="269"/>
      <c r="D12" s="270"/>
      <c r="E12" s="270"/>
      <c r="F12" s="270"/>
      <c r="G12" s="270"/>
      <c r="H12" s="270"/>
      <c r="I12" s="271"/>
      <c r="J12" s="130"/>
      <c r="K12" s="266"/>
      <c r="L12" s="267"/>
      <c r="M12" s="268"/>
    </row>
    <row r="13" spans="1:17" ht="12.75" customHeight="1" x14ac:dyDescent="0.35">
      <c r="A13" s="84"/>
      <c r="B13" s="85">
        <v>5</v>
      </c>
      <c r="C13" s="269"/>
      <c r="D13" s="270"/>
      <c r="E13" s="270"/>
      <c r="F13" s="270"/>
      <c r="G13" s="270"/>
      <c r="H13" s="270"/>
      <c r="I13" s="271"/>
      <c r="J13" s="130"/>
      <c r="K13" s="266"/>
      <c r="L13" s="267"/>
      <c r="M13" s="268"/>
    </row>
    <row r="14" spans="1:17" ht="12.75" customHeight="1" x14ac:dyDescent="0.35">
      <c r="A14" s="84"/>
      <c r="B14" s="85">
        <v>6</v>
      </c>
      <c r="C14" s="269"/>
      <c r="D14" s="270"/>
      <c r="E14" s="270"/>
      <c r="F14" s="270"/>
      <c r="G14" s="270"/>
      <c r="H14" s="270"/>
      <c r="I14" s="271"/>
      <c r="J14" s="130"/>
      <c r="K14" s="266"/>
      <c r="L14" s="267"/>
      <c r="M14" s="268"/>
    </row>
    <row r="15" spans="1:17" ht="12.75" customHeight="1" x14ac:dyDescent="0.35">
      <c r="A15" s="84"/>
      <c r="B15" s="85">
        <v>7</v>
      </c>
      <c r="C15" s="269"/>
      <c r="D15" s="270"/>
      <c r="E15" s="270"/>
      <c r="F15" s="270"/>
      <c r="G15" s="270"/>
      <c r="H15" s="270"/>
      <c r="I15" s="271"/>
      <c r="J15" s="130"/>
      <c r="K15" s="266"/>
      <c r="L15" s="267"/>
      <c r="M15" s="268"/>
    </row>
    <row r="16" spans="1:17" ht="12.75" customHeight="1" x14ac:dyDescent="0.35">
      <c r="A16" s="84"/>
      <c r="B16" s="85">
        <v>8</v>
      </c>
      <c r="C16" s="269"/>
      <c r="D16" s="270"/>
      <c r="E16" s="270"/>
      <c r="F16" s="270"/>
      <c r="G16" s="270"/>
      <c r="H16" s="270"/>
      <c r="I16" s="271"/>
      <c r="J16" s="130"/>
      <c r="K16" s="266"/>
      <c r="L16" s="267"/>
      <c r="M16" s="268"/>
    </row>
    <row r="17" spans="1:13" ht="12.75" customHeight="1" x14ac:dyDescent="0.35">
      <c r="A17" s="84">
        <f>A9+1</f>
        <v>43200</v>
      </c>
      <c r="B17" s="85">
        <v>1</v>
      </c>
      <c r="C17" s="269"/>
      <c r="D17" s="270"/>
      <c r="E17" s="270"/>
      <c r="F17" s="270"/>
      <c r="G17" s="270"/>
      <c r="H17" s="270"/>
      <c r="I17" s="271"/>
      <c r="J17" s="130"/>
      <c r="K17" s="266"/>
      <c r="L17" s="267"/>
      <c r="M17" s="268"/>
    </row>
    <row r="18" spans="1:13" ht="12.75" customHeight="1" x14ac:dyDescent="0.35">
      <c r="A18" s="84"/>
      <c r="B18" s="85">
        <v>2</v>
      </c>
      <c r="C18" s="269"/>
      <c r="D18" s="270"/>
      <c r="E18" s="270"/>
      <c r="F18" s="270"/>
      <c r="G18" s="270"/>
      <c r="H18" s="270"/>
      <c r="I18" s="271"/>
      <c r="J18" s="130"/>
      <c r="K18" s="266"/>
      <c r="L18" s="267"/>
      <c r="M18" s="268"/>
    </row>
    <row r="19" spans="1:13" ht="12.75" customHeight="1" x14ac:dyDescent="0.35">
      <c r="A19" s="84"/>
      <c r="B19" s="85">
        <v>3</v>
      </c>
      <c r="C19" s="269"/>
      <c r="D19" s="270"/>
      <c r="E19" s="270"/>
      <c r="F19" s="270"/>
      <c r="G19" s="270"/>
      <c r="H19" s="270"/>
      <c r="I19" s="271"/>
      <c r="J19" s="130"/>
      <c r="K19" s="266"/>
      <c r="L19" s="267"/>
      <c r="M19" s="268"/>
    </row>
    <row r="20" spans="1:13" ht="12.75" customHeight="1" x14ac:dyDescent="0.35">
      <c r="A20" s="84"/>
      <c r="B20" s="85">
        <v>4</v>
      </c>
      <c r="C20" s="269"/>
      <c r="D20" s="270"/>
      <c r="E20" s="270"/>
      <c r="F20" s="270"/>
      <c r="G20" s="270"/>
      <c r="H20" s="270"/>
      <c r="I20" s="271"/>
      <c r="J20" s="130"/>
      <c r="K20" s="266"/>
      <c r="L20" s="267"/>
      <c r="M20" s="268"/>
    </row>
    <row r="21" spans="1:13" x14ac:dyDescent="0.35">
      <c r="A21" s="84"/>
      <c r="B21" s="85">
        <v>5</v>
      </c>
      <c r="C21" s="269"/>
      <c r="D21" s="270"/>
      <c r="E21" s="270"/>
      <c r="F21" s="270"/>
      <c r="G21" s="270"/>
      <c r="H21" s="270"/>
      <c r="I21" s="271"/>
      <c r="J21" s="130"/>
      <c r="K21" s="266"/>
      <c r="L21" s="267"/>
      <c r="M21" s="268"/>
    </row>
    <row r="22" spans="1:13" x14ac:dyDescent="0.35">
      <c r="A22" s="84"/>
      <c r="B22" s="85">
        <v>6</v>
      </c>
      <c r="C22" s="269"/>
      <c r="D22" s="270"/>
      <c r="E22" s="270"/>
      <c r="F22" s="270"/>
      <c r="G22" s="270"/>
      <c r="H22" s="270"/>
      <c r="I22" s="271"/>
      <c r="J22" s="130"/>
      <c r="K22" s="266"/>
      <c r="L22" s="267"/>
      <c r="M22" s="268"/>
    </row>
    <row r="23" spans="1:13" x14ac:dyDescent="0.35">
      <c r="A23" s="84"/>
      <c r="B23" s="85">
        <v>7</v>
      </c>
      <c r="C23" s="269"/>
      <c r="D23" s="270"/>
      <c r="E23" s="270"/>
      <c r="F23" s="270"/>
      <c r="G23" s="270"/>
      <c r="H23" s="270"/>
      <c r="I23" s="271"/>
      <c r="J23" s="130"/>
      <c r="K23" s="266"/>
      <c r="L23" s="267"/>
      <c r="M23" s="268"/>
    </row>
    <row r="24" spans="1:13" x14ac:dyDescent="0.35">
      <c r="A24" s="84"/>
      <c r="B24" s="85">
        <v>8</v>
      </c>
      <c r="C24" s="269"/>
      <c r="D24" s="270"/>
      <c r="E24" s="270"/>
      <c r="F24" s="270"/>
      <c r="G24" s="270"/>
      <c r="H24" s="270"/>
      <c r="I24" s="271"/>
      <c r="J24" s="130"/>
      <c r="K24" s="266"/>
      <c r="L24" s="267"/>
      <c r="M24" s="268"/>
    </row>
    <row r="25" spans="1:13" x14ac:dyDescent="0.35">
      <c r="A25" s="84">
        <f>A9+2</f>
        <v>43201</v>
      </c>
      <c r="B25" s="85">
        <v>1</v>
      </c>
      <c r="C25" s="269"/>
      <c r="D25" s="270"/>
      <c r="E25" s="270"/>
      <c r="F25" s="270"/>
      <c r="G25" s="270"/>
      <c r="H25" s="270"/>
      <c r="I25" s="271"/>
      <c r="J25" s="130"/>
      <c r="K25" s="266"/>
      <c r="L25" s="267"/>
      <c r="M25" s="268"/>
    </row>
    <row r="26" spans="1:13" x14ac:dyDescent="0.35">
      <c r="A26" s="84"/>
      <c r="B26" s="85">
        <v>2</v>
      </c>
      <c r="C26" s="269"/>
      <c r="D26" s="270"/>
      <c r="E26" s="270"/>
      <c r="F26" s="270"/>
      <c r="G26" s="270"/>
      <c r="H26" s="270"/>
      <c r="I26" s="271"/>
      <c r="J26" s="130"/>
      <c r="K26" s="266"/>
      <c r="L26" s="267"/>
      <c r="M26" s="268"/>
    </row>
    <row r="27" spans="1:13" x14ac:dyDescent="0.35">
      <c r="A27" s="84"/>
      <c r="B27" s="85">
        <v>3</v>
      </c>
      <c r="C27" s="269"/>
      <c r="D27" s="270"/>
      <c r="E27" s="270"/>
      <c r="F27" s="270"/>
      <c r="G27" s="270"/>
      <c r="H27" s="270"/>
      <c r="I27" s="271"/>
      <c r="J27" s="130"/>
      <c r="K27" s="266"/>
      <c r="L27" s="267"/>
      <c r="M27" s="268"/>
    </row>
    <row r="28" spans="1:13" x14ac:dyDescent="0.35">
      <c r="A28" s="84"/>
      <c r="B28" s="85">
        <v>4</v>
      </c>
      <c r="C28" s="269"/>
      <c r="D28" s="270"/>
      <c r="E28" s="270"/>
      <c r="F28" s="270"/>
      <c r="G28" s="270"/>
      <c r="H28" s="270"/>
      <c r="I28" s="271"/>
      <c r="J28" s="130"/>
      <c r="K28" s="266"/>
      <c r="L28" s="267"/>
      <c r="M28" s="268"/>
    </row>
    <row r="29" spans="1:13" x14ac:dyDescent="0.35">
      <c r="A29" s="84"/>
      <c r="B29" s="85">
        <v>5</v>
      </c>
      <c r="C29" s="269"/>
      <c r="D29" s="270"/>
      <c r="E29" s="270"/>
      <c r="F29" s="270"/>
      <c r="G29" s="270"/>
      <c r="H29" s="270"/>
      <c r="I29" s="271"/>
      <c r="J29" s="130"/>
      <c r="K29" s="266"/>
      <c r="L29" s="267"/>
      <c r="M29" s="268"/>
    </row>
    <row r="30" spans="1:13" x14ac:dyDescent="0.35">
      <c r="A30" s="84"/>
      <c r="B30" s="85">
        <v>6</v>
      </c>
      <c r="C30" s="269"/>
      <c r="D30" s="270"/>
      <c r="E30" s="270"/>
      <c r="F30" s="270"/>
      <c r="G30" s="270"/>
      <c r="H30" s="270"/>
      <c r="I30" s="271"/>
      <c r="J30" s="130"/>
      <c r="K30" s="266"/>
      <c r="L30" s="267"/>
      <c r="M30" s="268"/>
    </row>
    <row r="31" spans="1:13" x14ac:dyDescent="0.35">
      <c r="A31" s="84"/>
      <c r="B31" s="85">
        <v>7</v>
      </c>
      <c r="C31" s="269"/>
      <c r="D31" s="270"/>
      <c r="E31" s="270"/>
      <c r="F31" s="270"/>
      <c r="G31" s="270"/>
      <c r="H31" s="270"/>
      <c r="I31" s="271"/>
      <c r="J31" s="130"/>
      <c r="K31" s="266"/>
      <c r="L31" s="267"/>
      <c r="M31" s="268"/>
    </row>
    <row r="32" spans="1:13" x14ac:dyDescent="0.35">
      <c r="A32" s="84"/>
      <c r="B32" s="85">
        <v>8</v>
      </c>
      <c r="C32" s="269"/>
      <c r="D32" s="270"/>
      <c r="E32" s="270"/>
      <c r="F32" s="270"/>
      <c r="G32" s="270"/>
      <c r="H32" s="270"/>
      <c r="I32" s="271"/>
      <c r="J32" s="130"/>
      <c r="K32" s="266"/>
      <c r="L32" s="267"/>
      <c r="M32" s="268"/>
    </row>
    <row r="33" spans="1:13" x14ac:dyDescent="0.35">
      <c r="A33" s="84">
        <f>A9+3</f>
        <v>43202</v>
      </c>
      <c r="B33" s="85">
        <v>1</v>
      </c>
      <c r="C33" s="269"/>
      <c r="D33" s="270"/>
      <c r="E33" s="270"/>
      <c r="F33" s="270"/>
      <c r="G33" s="270"/>
      <c r="H33" s="270"/>
      <c r="I33" s="271"/>
      <c r="J33" s="130"/>
      <c r="K33" s="266"/>
      <c r="L33" s="267"/>
      <c r="M33" s="268"/>
    </row>
    <row r="34" spans="1:13" x14ac:dyDescent="0.35">
      <c r="A34" s="84"/>
      <c r="B34" s="85">
        <v>2</v>
      </c>
      <c r="C34" s="269"/>
      <c r="D34" s="270"/>
      <c r="E34" s="270"/>
      <c r="F34" s="270"/>
      <c r="G34" s="270"/>
      <c r="H34" s="270"/>
      <c r="I34" s="271"/>
      <c r="J34" s="130"/>
      <c r="K34" s="266"/>
      <c r="L34" s="267"/>
      <c r="M34" s="268"/>
    </row>
    <row r="35" spans="1:13" x14ac:dyDescent="0.35">
      <c r="A35" s="84"/>
      <c r="B35" s="85">
        <v>3</v>
      </c>
      <c r="C35" s="269"/>
      <c r="D35" s="270"/>
      <c r="E35" s="270"/>
      <c r="F35" s="270"/>
      <c r="G35" s="270"/>
      <c r="H35" s="270"/>
      <c r="I35" s="271"/>
      <c r="J35" s="130"/>
      <c r="K35" s="266"/>
      <c r="L35" s="267"/>
      <c r="M35" s="268"/>
    </row>
    <row r="36" spans="1:13" x14ac:dyDescent="0.35">
      <c r="A36" s="84"/>
      <c r="B36" s="85">
        <v>4</v>
      </c>
      <c r="C36" s="269"/>
      <c r="D36" s="270"/>
      <c r="E36" s="270"/>
      <c r="F36" s="270"/>
      <c r="G36" s="270"/>
      <c r="H36" s="270"/>
      <c r="I36" s="271"/>
      <c r="J36" s="130"/>
      <c r="K36" s="266"/>
      <c r="L36" s="267"/>
      <c r="M36" s="268"/>
    </row>
    <row r="37" spans="1:13" x14ac:dyDescent="0.35">
      <c r="A37" s="84"/>
      <c r="B37" s="85">
        <v>5</v>
      </c>
      <c r="C37" s="269"/>
      <c r="D37" s="270"/>
      <c r="E37" s="270"/>
      <c r="F37" s="270"/>
      <c r="G37" s="270"/>
      <c r="H37" s="270"/>
      <c r="I37" s="271"/>
      <c r="J37" s="130"/>
      <c r="K37" s="266"/>
      <c r="L37" s="267"/>
      <c r="M37" s="268"/>
    </row>
    <row r="38" spans="1:13" x14ac:dyDescent="0.35">
      <c r="A38" s="84"/>
      <c r="B38" s="85">
        <v>6</v>
      </c>
      <c r="C38" s="269"/>
      <c r="D38" s="270"/>
      <c r="E38" s="270"/>
      <c r="F38" s="270"/>
      <c r="G38" s="270"/>
      <c r="H38" s="270"/>
      <c r="I38" s="271"/>
      <c r="J38" s="130"/>
      <c r="K38" s="266"/>
      <c r="L38" s="267"/>
      <c r="M38" s="268"/>
    </row>
    <row r="39" spans="1:13" x14ac:dyDescent="0.35">
      <c r="A39" s="84"/>
      <c r="B39" s="85">
        <v>7</v>
      </c>
      <c r="C39" s="269"/>
      <c r="D39" s="270"/>
      <c r="E39" s="270"/>
      <c r="F39" s="270"/>
      <c r="G39" s="270"/>
      <c r="H39" s="270"/>
      <c r="I39" s="271"/>
      <c r="J39" s="130"/>
      <c r="K39" s="266"/>
      <c r="L39" s="267"/>
      <c r="M39" s="268"/>
    </row>
    <row r="40" spans="1:13" x14ac:dyDescent="0.35">
      <c r="A40" s="84"/>
      <c r="B40" s="85">
        <v>8</v>
      </c>
      <c r="C40" s="269"/>
      <c r="D40" s="270"/>
      <c r="E40" s="270"/>
      <c r="F40" s="270"/>
      <c r="G40" s="270"/>
      <c r="H40" s="270"/>
      <c r="I40" s="271"/>
      <c r="J40" s="130"/>
      <c r="K40" s="266"/>
      <c r="L40" s="267"/>
      <c r="M40" s="268"/>
    </row>
    <row r="41" spans="1:13" x14ac:dyDescent="0.35">
      <c r="A41" s="84">
        <f>A9+4</f>
        <v>43203</v>
      </c>
      <c r="B41" s="85">
        <v>1</v>
      </c>
      <c r="C41" s="269"/>
      <c r="D41" s="270"/>
      <c r="E41" s="270"/>
      <c r="F41" s="270"/>
      <c r="G41" s="270"/>
      <c r="H41" s="270"/>
      <c r="I41" s="271"/>
      <c r="J41" s="130"/>
      <c r="K41" s="266"/>
      <c r="L41" s="267"/>
      <c r="M41" s="268"/>
    </row>
    <row r="42" spans="1:13" x14ac:dyDescent="0.35">
      <c r="A42" s="84"/>
      <c r="B42" s="85">
        <v>2</v>
      </c>
      <c r="C42" s="269"/>
      <c r="D42" s="270"/>
      <c r="E42" s="270"/>
      <c r="F42" s="270"/>
      <c r="G42" s="270"/>
      <c r="H42" s="270"/>
      <c r="I42" s="271"/>
      <c r="J42" s="130"/>
      <c r="K42" s="266"/>
      <c r="L42" s="267"/>
      <c r="M42" s="268"/>
    </row>
    <row r="43" spans="1:13" x14ac:dyDescent="0.35">
      <c r="A43" s="84"/>
      <c r="B43" s="85">
        <v>3</v>
      </c>
      <c r="C43" s="269"/>
      <c r="D43" s="270"/>
      <c r="E43" s="270"/>
      <c r="F43" s="270"/>
      <c r="G43" s="270"/>
      <c r="H43" s="270"/>
      <c r="I43" s="271"/>
      <c r="J43" s="130"/>
      <c r="K43" s="266"/>
      <c r="L43" s="267"/>
      <c r="M43" s="268"/>
    </row>
    <row r="44" spans="1:13" x14ac:dyDescent="0.35">
      <c r="A44" s="84"/>
      <c r="B44" s="85">
        <v>4</v>
      </c>
      <c r="C44" s="269"/>
      <c r="D44" s="270"/>
      <c r="E44" s="270"/>
      <c r="F44" s="270"/>
      <c r="G44" s="270"/>
      <c r="H44" s="270"/>
      <c r="I44" s="271"/>
      <c r="J44" s="130"/>
      <c r="K44" s="266"/>
      <c r="L44" s="267"/>
      <c r="M44" s="268"/>
    </row>
    <row r="45" spans="1:13" x14ac:dyDescent="0.35">
      <c r="A45" s="84"/>
      <c r="B45" s="85">
        <v>5</v>
      </c>
      <c r="C45" s="269"/>
      <c r="D45" s="270"/>
      <c r="E45" s="270"/>
      <c r="F45" s="270"/>
      <c r="G45" s="270"/>
      <c r="H45" s="270"/>
      <c r="I45" s="271"/>
      <c r="J45" s="130"/>
      <c r="K45" s="266"/>
      <c r="L45" s="267"/>
      <c r="M45" s="268"/>
    </row>
    <row r="46" spans="1:13" x14ac:dyDescent="0.35">
      <c r="A46" s="84"/>
      <c r="B46" s="85">
        <v>6</v>
      </c>
      <c r="C46" s="269"/>
      <c r="D46" s="270"/>
      <c r="E46" s="270"/>
      <c r="F46" s="270"/>
      <c r="G46" s="270"/>
      <c r="H46" s="270"/>
      <c r="I46" s="271"/>
      <c r="J46" s="130"/>
      <c r="K46" s="266"/>
      <c r="L46" s="267"/>
      <c r="M46" s="268"/>
    </row>
    <row r="47" spans="1:13" x14ac:dyDescent="0.35">
      <c r="A47" s="84"/>
      <c r="B47" s="85">
        <v>7</v>
      </c>
      <c r="C47" s="269"/>
      <c r="D47" s="270"/>
      <c r="E47" s="270"/>
      <c r="F47" s="270"/>
      <c r="G47" s="270"/>
      <c r="H47" s="270"/>
      <c r="I47" s="271"/>
      <c r="J47" s="130"/>
      <c r="K47" s="266"/>
      <c r="L47" s="267"/>
      <c r="M47" s="268"/>
    </row>
    <row r="48" spans="1:13" x14ac:dyDescent="0.35">
      <c r="A48" s="84"/>
      <c r="B48" s="85">
        <v>8</v>
      </c>
      <c r="C48" s="269"/>
      <c r="D48" s="270"/>
      <c r="E48" s="270"/>
      <c r="F48" s="270"/>
      <c r="G48" s="270"/>
      <c r="H48" s="270"/>
      <c r="I48" s="271"/>
      <c r="J48" s="130"/>
      <c r="K48" s="266"/>
      <c r="L48" s="267"/>
      <c r="M48" s="268"/>
    </row>
    <row r="49" spans="1:13" ht="14.25" customHeight="1" x14ac:dyDescent="0.35">
      <c r="A49" s="272"/>
      <c r="B49" s="272"/>
      <c r="C49" s="273"/>
      <c r="D49" s="273"/>
      <c r="E49" s="24"/>
      <c r="F49" s="23"/>
      <c r="G49" s="228" t="s">
        <v>268</v>
      </c>
      <c r="H49" s="229">
        <f>'rapp 10'!H49+'rapp 10'!J49</f>
        <v>0</v>
      </c>
      <c r="I49" s="226"/>
      <c r="J49" s="108">
        <f>SUM(J9:J48)</f>
        <v>0</v>
      </c>
      <c r="K49" s="108" t="s">
        <v>60</v>
      </c>
      <c r="L49" s="82"/>
      <c r="M49" s="230" t="str">
        <f>"Totaal:"&amp;(H49+J49)</f>
        <v>Totaal:0</v>
      </c>
    </row>
  </sheetData>
  <sheetProtection algorithmName="SHA-512" hashValue="h+Mfhhd9sGLVbfC9HG4ojhM/WiFv1rTLcq6Z1GFsvaj5NHDgRMoeMcdGA8uS6C59ngz4qKaPmrHfn/lGA+7k+A==" saltValue="D8I4f4QbCx31bfmVgro+4w==" spinCount="100000" sheet="1" selectLockedCells="1"/>
  <mergeCells count="92">
    <mergeCell ref="A49:D49"/>
    <mergeCell ref="C46:I46"/>
    <mergeCell ref="K46:M46"/>
    <mergeCell ref="C47:I47"/>
    <mergeCell ref="K47:M47"/>
    <mergeCell ref="C48:I48"/>
    <mergeCell ref="K48:M48"/>
    <mergeCell ref="C43:I43"/>
    <mergeCell ref="K43:M43"/>
    <mergeCell ref="C44:I44"/>
    <mergeCell ref="K44:M44"/>
    <mergeCell ref="C45:I45"/>
    <mergeCell ref="K45:M45"/>
    <mergeCell ref="C40:I40"/>
    <mergeCell ref="K40:M40"/>
    <mergeCell ref="C41:I41"/>
    <mergeCell ref="K41:M41"/>
    <mergeCell ref="C42:I42"/>
    <mergeCell ref="K42:M42"/>
    <mergeCell ref="C37:I37"/>
    <mergeCell ref="K37:M37"/>
    <mergeCell ref="C38:I38"/>
    <mergeCell ref="K38:M38"/>
    <mergeCell ref="C39:I39"/>
    <mergeCell ref="K39:M39"/>
    <mergeCell ref="C34:I34"/>
    <mergeCell ref="K34:M34"/>
    <mergeCell ref="C35:I35"/>
    <mergeCell ref="K35:M35"/>
    <mergeCell ref="C36:I36"/>
    <mergeCell ref="K36:M36"/>
    <mergeCell ref="C31:I31"/>
    <mergeCell ref="K31:M31"/>
    <mergeCell ref="C32:I32"/>
    <mergeCell ref="K32:M32"/>
    <mergeCell ref="C33:I33"/>
    <mergeCell ref="K33:M33"/>
    <mergeCell ref="C28:I28"/>
    <mergeCell ref="K28:M28"/>
    <mergeCell ref="C29:I29"/>
    <mergeCell ref="K29:M29"/>
    <mergeCell ref="C30:I30"/>
    <mergeCell ref="K30:M30"/>
    <mergeCell ref="C25:I25"/>
    <mergeCell ref="K25:M25"/>
    <mergeCell ref="C26:I26"/>
    <mergeCell ref="K26:M26"/>
    <mergeCell ref="C27:I27"/>
    <mergeCell ref="K27:M27"/>
    <mergeCell ref="C22:I22"/>
    <mergeCell ref="K22:M22"/>
    <mergeCell ref="C23:I23"/>
    <mergeCell ref="K23:M23"/>
    <mergeCell ref="C24:I24"/>
    <mergeCell ref="K24:M24"/>
    <mergeCell ref="C19:I19"/>
    <mergeCell ref="K19:M19"/>
    <mergeCell ref="C20:I20"/>
    <mergeCell ref="K20:M20"/>
    <mergeCell ref="C21:I21"/>
    <mergeCell ref="K21:M21"/>
    <mergeCell ref="C16:I16"/>
    <mergeCell ref="K16:M16"/>
    <mergeCell ref="C17:I17"/>
    <mergeCell ref="K17:M17"/>
    <mergeCell ref="C18:I18"/>
    <mergeCell ref="K18:M18"/>
    <mergeCell ref="C13:I13"/>
    <mergeCell ref="K13:M13"/>
    <mergeCell ref="C14:I14"/>
    <mergeCell ref="K14:M14"/>
    <mergeCell ref="C15:I15"/>
    <mergeCell ref="K15:M15"/>
    <mergeCell ref="C10:I10"/>
    <mergeCell ref="K10:M10"/>
    <mergeCell ref="C11:I11"/>
    <mergeCell ref="K11:M11"/>
    <mergeCell ref="C12:I12"/>
    <mergeCell ref="K12:M12"/>
    <mergeCell ref="C9:I9"/>
    <mergeCell ref="K9:M9"/>
    <mergeCell ref="A3:C3"/>
    <mergeCell ref="I3:J3"/>
    <mergeCell ref="K3:M3"/>
    <mergeCell ref="A4:C4"/>
    <mergeCell ref="I4:J4"/>
    <mergeCell ref="K4:M4"/>
    <mergeCell ref="A5:C5"/>
    <mergeCell ref="I5:J5"/>
    <mergeCell ref="K5:M5"/>
    <mergeCell ref="A7:M7"/>
    <mergeCell ref="K8:M8"/>
  </mergeCells>
  <dataValidations count="1">
    <dataValidation type="list" allowBlank="1" showInputMessage="1" showErrorMessage="1" sqref="K9:M48" xr:uid="{B39F924D-9F54-42B2-94D9-D6ED7130E72F}">
      <formula1>IF(Oplnr=1,AMO,IF(Oplnr=2,GD,KO))</formula1>
    </dataValidation>
  </dataValidations>
  <pageMargins left="0.70866141732283472" right="0.59055118110236227" top="0.47244094488188981" bottom="1.0236220472440944" header="0.31496062992125984" footer="0.31496062992125984"/>
  <pageSetup paperSize="9" scale="74"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A0620-B9B2-4C25-AA0D-CD8BFDDC7DBD}">
  <sheetPr codeName="Blad19">
    <pageSetUpPr fitToPage="1"/>
  </sheetPr>
  <dimension ref="A1:Q49"/>
  <sheetViews>
    <sheetView zoomScale="90" zoomScaleNormal="90" workbookViewId="0">
      <selection activeCell="B3" sqref="B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8.6640625" customWidth="1"/>
    <col min="10" max="10" width="10.796875" customWidth="1"/>
    <col min="11" max="12" width="13.265625" customWidth="1"/>
    <col min="13" max="13" width="16.53125" customWidth="1"/>
    <col min="14" max="14" width="9.1328125" style="9" customWidth="1"/>
    <col min="15" max="15" width="9.06640625" customWidth="1"/>
    <col min="17" max="17" width="9.06640625" style="186"/>
  </cols>
  <sheetData>
    <row r="1" spans="1:17" ht="15" x14ac:dyDescent="0.4">
      <c r="A1" s="22" t="str">
        <f>"Bijlage 6: Weekrapportage "&amp;'Algemene Informatie'!$B$16</f>
        <v>Bijlage 6: Weekrapportage AMO (Applicatie- en mediaontwikkelaar 25187)</v>
      </c>
      <c r="B1" s="22"/>
      <c r="C1" s="21"/>
      <c r="D1" s="21"/>
      <c r="E1" s="21"/>
      <c r="F1" s="21"/>
      <c r="G1" s="21"/>
      <c r="H1" s="21"/>
      <c r="I1" s="21"/>
      <c r="J1" s="82"/>
      <c r="K1" s="82"/>
      <c r="L1" s="82"/>
      <c r="M1" s="82"/>
      <c r="Q1" s="186">
        <f>COUNTIF(K$9:M$48,Menu!D3)</f>
        <v>0</v>
      </c>
    </row>
    <row r="2" spans="1:17" x14ac:dyDescent="0.35">
      <c r="A2" s="21"/>
      <c r="B2" s="21"/>
      <c r="C2" s="21"/>
      <c r="D2" s="21"/>
      <c r="E2" s="82"/>
      <c r="F2" s="82"/>
      <c r="G2" s="82"/>
      <c r="H2" s="21"/>
      <c r="I2" s="21"/>
      <c r="J2" s="82"/>
      <c r="K2" s="82"/>
      <c r="L2" s="82"/>
      <c r="M2" s="82"/>
      <c r="Q2" s="186">
        <f>COUNTIF(K$9:M$48,Menu!D4)</f>
        <v>0</v>
      </c>
    </row>
    <row r="3" spans="1:17" ht="13.15" x14ac:dyDescent="0.35">
      <c r="A3" s="275" t="s">
        <v>28</v>
      </c>
      <c r="B3" s="275"/>
      <c r="C3" s="275"/>
      <c r="D3" s="208" t="str">
        <f>IF('Algemene Informatie'!$B$3=0,"",'Algemene Informatie'!$B$3&amp;", "&amp;'Algemene Informatie'!$B$4&amp;" ("&amp;'Algemene Informatie'!$B$5&amp;")"&amp;" "&amp;'Algemene Informatie'!$B$13)</f>
        <v/>
      </c>
      <c r="E3" s="86"/>
      <c r="F3" s="88"/>
      <c r="G3" s="89"/>
      <c r="H3" s="21"/>
      <c r="I3" s="275" t="s">
        <v>78</v>
      </c>
      <c r="J3" s="275"/>
      <c r="K3" s="274" t="str">
        <f>IF('Algemene Informatie'!$B$39=0,"",'Algemene Informatie'!$B$39)</f>
        <v>2017-2018</v>
      </c>
      <c r="L3" s="274"/>
      <c r="M3" s="274"/>
      <c r="Q3" s="186">
        <f>COUNTIF(K$9:M$48,Menu!D5)</f>
        <v>0</v>
      </c>
    </row>
    <row r="4" spans="1:17" ht="13.15" x14ac:dyDescent="0.35">
      <c r="A4" s="276" t="s">
        <v>61</v>
      </c>
      <c r="B4" s="277"/>
      <c r="C4" s="278"/>
      <c r="D4" s="208" t="str">
        <f>IF('Algemene Informatie'!$B$17=0,"",'Algemene Informatie'!$B$17)</f>
        <v/>
      </c>
      <c r="E4" s="86"/>
      <c r="F4" s="88"/>
      <c r="G4" s="89"/>
      <c r="H4" s="21"/>
      <c r="I4" s="275" t="s">
        <v>29</v>
      </c>
      <c r="J4" s="275"/>
      <c r="K4" s="274" t="str">
        <f>IF('Algemene Informatie'!$B$28=0,"",'Algemene Informatie'!$B$28)</f>
        <v/>
      </c>
      <c r="L4" s="274"/>
      <c r="M4" s="274"/>
      <c r="Q4" s="186">
        <f>COUNTIF(K$9:M$48,Menu!D6)</f>
        <v>0</v>
      </c>
    </row>
    <row r="5" spans="1:17" ht="13.15" x14ac:dyDescent="0.35">
      <c r="A5" s="275" t="s">
        <v>88</v>
      </c>
      <c r="B5" s="275"/>
      <c r="C5" s="275"/>
      <c r="D5" s="208" t="str">
        <f>IF('Algemene Informatie'!$B$18=0,"",'Algemene Informatie'!$B$18)</f>
        <v/>
      </c>
      <c r="E5" s="86"/>
      <c r="F5" s="86"/>
      <c r="G5" s="82"/>
      <c r="H5" s="21"/>
      <c r="I5" s="275" t="s">
        <v>30</v>
      </c>
      <c r="J5" s="275"/>
      <c r="K5" s="274" t="str">
        <f>IF('Algemene Informatie'!$B$32=0,"",'Algemene Informatie'!$B$32)</f>
        <v/>
      </c>
      <c r="L5" s="274"/>
      <c r="M5" s="274"/>
      <c r="Q5" s="186">
        <f>COUNTIF(K$9:M$48,Menu!D7)</f>
        <v>0</v>
      </c>
    </row>
    <row r="6" spans="1:17" ht="13.15" x14ac:dyDescent="0.35">
      <c r="A6" s="91"/>
      <c r="B6" s="88"/>
      <c r="C6" s="88"/>
      <c r="D6" s="92"/>
      <c r="E6" s="86"/>
      <c r="F6" s="86"/>
      <c r="G6" s="82"/>
      <c r="H6" s="82"/>
      <c r="I6" s="88"/>
      <c r="J6" s="88"/>
      <c r="K6" s="92"/>
      <c r="L6" s="92"/>
      <c r="M6" s="92"/>
      <c r="Q6" s="186">
        <f>COUNTIF(K$9:M$48,Menu!D8)</f>
        <v>0</v>
      </c>
    </row>
    <row r="7" spans="1:17" ht="13.15" x14ac:dyDescent="0.4">
      <c r="A7" s="279" t="str">
        <f>IF(AND(ISNONTEXT($A$9),NOT(ISBLANK($A$9))),"RAPPORTAGE WEEK "&amp;1+INT((A9-DATE(YEAR(A9+4-WEEKDAY(A9+6)),1,5)+WEEKDAY(DATE(YEAR(A9+4-WEEKDAY(A9+6)),1,3)))/7),"RAPPORTAGE WEEK Nr.")</f>
        <v>RAPPORTAGE WEEK 16</v>
      </c>
      <c r="B7" s="280"/>
      <c r="C7" s="280"/>
      <c r="D7" s="280"/>
      <c r="E7" s="280"/>
      <c r="F7" s="280"/>
      <c r="G7" s="280"/>
      <c r="H7" s="280"/>
      <c r="I7" s="280"/>
      <c r="J7" s="280"/>
      <c r="K7" s="280"/>
      <c r="L7" s="280"/>
      <c r="M7" s="281"/>
      <c r="Q7" s="186">
        <f>COUNTIF(K$9:M$48,Menu!D9)</f>
        <v>0</v>
      </c>
    </row>
    <row r="8" spans="1:17" s="61" customFormat="1" ht="13.15" x14ac:dyDescent="0.35">
      <c r="A8" s="109" t="s">
        <v>31</v>
      </c>
      <c r="B8" s="131" t="s">
        <v>75</v>
      </c>
      <c r="C8" s="109" t="s">
        <v>32</v>
      </c>
      <c r="D8" s="132"/>
      <c r="E8" s="132"/>
      <c r="F8" s="132"/>
      <c r="G8" s="132"/>
      <c r="H8" s="132"/>
      <c r="I8" s="133"/>
      <c r="J8" s="134" t="s">
        <v>72</v>
      </c>
      <c r="K8" s="282" t="s">
        <v>221</v>
      </c>
      <c r="L8" s="283"/>
      <c r="M8" s="284"/>
      <c r="N8" s="135"/>
      <c r="Q8" s="186">
        <f>COUNTIF(K$9:M$48,Menu!D10)</f>
        <v>0</v>
      </c>
    </row>
    <row r="9" spans="1:17" ht="12.75" customHeight="1" x14ac:dyDescent="0.35">
      <c r="A9" s="84">
        <f>'BPV-tijd'!P31</f>
        <v>43206</v>
      </c>
      <c r="B9" s="85">
        <v>1</v>
      </c>
      <c r="C9" s="269"/>
      <c r="D9" s="270"/>
      <c r="E9" s="270"/>
      <c r="F9" s="270"/>
      <c r="G9" s="270"/>
      <c r="H9" s="270"/>
      <c r="I9" s="271"/>
      <c r="J9" s="130"/>
      <c r="K9" s="266"/>
      <c r="L9" s="267"/>
      <c r="M9" s="268"/>
      <c r="Q9" s="186">
        <f>COUNTIF(K$9:M$48,Menu!D11)</f>
        <v>0</v>
      </c>
    </row>
    <row r="10" spans="1:17" ht="12.75" customHeight="1" x14ac:dyDescent="0.35">
      <c r="A10" s="84"/>
      <c r="B10" s="85">
        <v>2</v>
      </c>
      <c r="C10" s="269"/>
      <c r="D10" s="270"/>
      <c r="E10" s="270"/>
      <c r="F10" s="270"/>
      <c r="G10" s="270"/>
      <c r="H10" s="270"/>
      <c r="I10" s="271"/>
      <c r="J10" s="130"/>
      <c r="K10" s="266"/>
      <c r="L10" s="267"/>
      <c r="M10" s="268"/>
      <c r="Q10" s="186">
        <f>COUNTIF(K$9:M$48,Menu!D12)</f>
        <v>0</v>
      </c>
    </row>
    <row r="11" spans="1:17" ht="12.75" customHeight="1" x14ac:dyDescent="0.35">
      <c r="A11" s="84"/>
      <c r="B11" s="85">
        <v>3</v>
      </c>
      <c r="C11" s="269"/>
      <c r="D11" s="270"/>
      <c r="E11" s="270"/>
      <c r="F11" s="270"/>
      <c r="G11" s="270"/>
      <c r="H11" s="270"/>
      <c r="I11" s="271"/>
      <c r="J11" s="130"/>
      <c r="K11" s="266"/>
      <c r="L11" s="267"/>
      <c r="M11" s="268"/>
      <c r="Q11" s="186">
        <f>COUNTIF(K$9:M$48,Menu!D13)</f>
        <v>0</v>
      </c>
    </row>
    <row r="12" spans="1:17" ht="12.75" customHeight="1" x14ac:dyDescent="0.35">
      <c r="A12" s="84"/>
      <c r="B12" s="85">
        <v>4</v>
      </c>
      <c r="C12" s="269"/>
      <c r="D12" s="270"/>
      <c r="E12" s="270"/>
      <c r="F12" s="270"/>
      <c r="G12" s="270"/>
      <c r="H12" s="270"/>
      <c r="I12" s="271"/>
      <c r="J12" s="130"/>
      <c r="K12" s="266"/>
      <c r="L12" s="267"/>
      <c r="M12" s="268"/>
    </row>
    <row r="13" spans="1:17" ht="12.75" customHeight="1" x14ac:dyDescent="0.35">
      <c r="A13" s="84"/>
      <c r="B13" s="85">
        <v>5</v>
      </c>
      <c r="C13" s="269"/>
      <c r="D13" s="270"/>
      <c r="E13" s="270"/>
      <c r="F13" s="270"/>
      <c r="G13" s="270"/>
      <c r="H13" s="270"/>
      <c r="I13" s="271"/>
      <c r="J13" s="130"/>
      <c r="K13" s="266"/>
      <c r="L13" s="267"/>
      <c r="M13" s="268"/>
    </row>
    <row r="14" spans="1:17" ht="12.75" customHeight="1" x14ac:dyDescent="0.35">
      <c r="A14" s="84"/>
      <c r="B14" s="85">
        <v>6</v>
      </c>
      <c r="C14" s="269"/>
      <c r="D14" s="270"/>
      <c r="E14" s="270"/>
      <c r="F14" s="270"/>
      <c r="G14" s="270"/>
      <c r="H14" s="270"/>
      <c r="I14" s="271"/>
      <c r="J14" s="130"/>
      <c r="K14" s="266"/>
      <c r="L14" s="267"/>
      <c r="M14" s="268"/>
    </row>
    <row r="15" spans="1:17" ht="12.75" customHeight="1" x14ac:dyDescent="0.35">
      <c r="A15" s="84"/>
      <c r="B15" s="85">
        <v>7</v>
      </c>
      <c r="C15" s="269"/>
      <c r="D15" s="270"/>
      <c r="E15" s="270"/>
      <c r="F15" s="270"/>
      <c r="G15" s="270"/>
      <c r="H15" s="270"/>
      <c r="I15" s="271"/>
      <c r="J15" s="130"/>
      <c r="K15" s="266"/>
      <c r="L15" s="267"/>
      <c r="M15" s="268"/>
    </row>
    <row r="16" spans="1:17" ht="12.75" customHeight="1" x14ac:dyDescent="0.35">
      <c r="A16" s="84"/>
      <c r="B16" s="85">
        <v>8</v>
      </c>
      <c r="C16" s="269"/>
      <c r="D16" s="270"/>
      <c r="E16" s="270"/>
      <c r="F16" s="270"/>
      <c r="G16" s="270"/>
      <c r="H16" s="270"/>
      <c r="I16" s="271"/>
      <c r="J16" s="130"/>
      <c r="K16" s="266"/>
      <c r="L16" s="267"/>
      <c r="M16" s="268"/>
    </row>
    <row r="17" spans="1:13" ht="12.75" customHeight="1" x14ac:dyDescent="0.35">
      <c r="A17" s="84">
        <f>A9+1</f>
        <v>43207</v>
      </c>
      <c r="B17" s="85">
        <v>1</v>
      </c>
      <c r="C17" s="269"/>
      <c r="D17" s="270"/>
      <c r="E17" s="270"/>
      <c r="F17" s="270"/>
      <c r="G17" s="270"/>
      <c r="H17" s="270"/>
      <c r="I17" s="271"/>
      <c r="J17" s="130"/>
      <c r="K17" s="266"/>
      <c r="L17" s="267"/>
      <c r="M17" s="268"/>
    </row>
    <row r="18" spans="1:13" ht="12.75" customHeight="1" x14ac:dyDescent="0.35">
      <c r="A18" s="84"/>
      <c r="B18" s="85">
        <v>2</v>
      </c>
      <c r="C18" s="269"/>
      <c r="D18" s="270"/>
      <c r="E18" s="270"/>
      <c r="F18" s="270"/>
      <c r="G18" s="270"/>
      <c r="H18" s="270"/>
      <c r="I18" s="271"/>
      <c r="J18" s="130"/>
      <c r="K18" s="266"/>
      <c r="L18" s="267"/>
      <c r="M18" s="268"/>
    </row>
    <row r="19" spans="1:13" ht="12.75" customHeight="1" x14ac:dyDescent="0.35">
      <c r="A19" s="84"/>
      <c r="B19" s="85">
        <v>3</v>
      </c>
      <c r="C19" s="269"/>
      <c r="D19" s="270"/>
      <c r="E19" s="270"/>
      <c r="F19" s="270"/>
      <c r="G19" s="270"/>
      <c r="H19" s="270"/>
      <c r="I19" s="271"/>
      <c r="J19" s="130"/>
      <c r="K19" s="266"/>
      <c r="L19" s="267"/>
      <c r="M19" s="268"/>
    </row>
    <row r="20" spans="1:13" ht="12.75" customHeight="1" x14ac:dyDescent="0.35">
      <c r="A20" s="84"/>
      <c r="B20" s="85">
        <v>4</v>
      </c>
      <c r="C20" s="269"/>
      <c r="D20" s="270"/>
      <c r="E20" s="270"/>
      <c r="F20" s="270"/>
      <c r="G20" s="270"/>
      <c r="H20" s="270"/>
      <c r="I20" s="271"/>
      <c r="J20" s="130"/>
      <c r="K20" s="266"/>
      <c r="L20" s="267"/>
      <c r="M20" s="268"/>
    </row>
    <row r="21" spans="1:13" x14ac:dyDescent="0.35">
      <c r="A21" s="84"/>
      <c r="B21" s="85">
        <v>5</v>
      </c>
      <c r="C21" s="269"/>
      <c r="D21" s="270"/>
      <c r="E21" s="270"/>
      <c r="F21" s="270"/>
      <c r="G21" s="270"/>
      <c r="H21" s="270"/>
      <c r="I21" s="271"/>
      <c r="J21" s="130"/>
      <c r="K21" s="266"/>
      <c r="L21" s="267"/>
      <c r="M21" s="268"/>
    </row>
    <row r="22" spans="1:13" x14ac:dyDescent="0.35">
      <c r="A22" s="84"/>
      <c r="B22" s="85">
        <v>6</v>
      </c>
      <c r="C22" s="269"/>
      <c r="D22" s="270"/>
      <c r="E22" s="270"/>
      <c r="F22" s="270"/>
      <c r="G22" s="270"/>
      <c r="H22" s="270"/>
      <c r="I22" s="271"/>
      <c r="J22" s="130"/>
      <c r="K22" s="266"/>
      <c r="L22" s="267"/>
      <c r="M22" s="268"/>
    </row>
    <row r="23" spans="1:13" x14ac:dyDescent="0.35">
      <c r="A23" s="84"/>
      <c r="B23" s="85">
        <v>7</v>
      </c>
      <c r="C23" s="269"/>
      <c r="D23" s="270"/>
      <c r="E23" s="270"/>
      <c r="F23" s="270"/>
      <c r="G23" s="270"/>
      <c r="H23" s="270"/>
      <c r="I23" s="271"/>
      <c r="J23" s="130"/>
      <c r="K23" s="266"/>
      <c r="L23" s="267"/>
      <c r="M23" s="268"/>
    </row>
    <row r="24" spans="1:13" x14ac:dyDescent="0.35">
      <c r="A24" s="84"/>
      <c r="B24" s="85">
        <v>8</v>
      </c>
      <c r="C24" s="269"/>
      <c r="D24" s="270"/>
      <c r="E24" s="270"/>
      <c r="F24" s="270"/>
      <c r="G24" s="270"/>
      <c r="H24" s="270"/>
      <c r="I24" s="271"/>
      <c r="J24" s="130"/>
      <c r="K24" s="266"/>
      <c r="L24" s="267"/>
      <c r="M24" s="268"/>
    </row>
    <row r="25" spans="1:13" x14ac:dyDescent="0.35">
      <c r="A25" s="84">
        <f>A9+2</f>
        <v>43208</v>
      </c>
      <c r="B25" s="85">
        <v>1</v>
      </c>
      <c r="C25" s="269"/>
      <c r="D25" s="270"/>
      <c r="E25" s="270"/>
      <c r="F25" s="270"/>
      <c r="G25" s="270"/>
      <c r="H25" s="270"/>
      <c r="I25" s="271"/>
      <c r="J25" s="130"/>
      <c r="K25" s="266"/>
      <c r="L25" s="267"/>
      <c r="M25" s="268"/>
    </row>
    <row r="26" spans="1:13" x14ac:dyDescent="0.35">
      <c r="A26" s="84"/>
      <c r="B26" s="85">
        <v>2</v>
      </c>
      <c r="C26" s="269"/>
      <c r="D26" s="270"/>
      <c r="E26" s="270"/>
      <c r="F26" s="270"/>
      <c r="G26" s="270"/>
      <c r="H26" s="270"/>
      <c r="I26" s="271"/>
      <c r="J26" s="130"/>
      <c r="K26" s="266"/>
      <c r="L26" s="267"/>
      <c r="M26" s="268"/>
    </row>
    <row r="27" spans="1:13" x14ac:dyDescent="0.35">
      <c r="A27" s="84"/>
      <c r="B27" s="85">
        <v>3</v>
      </c>
      <c r="C27" s="269"/>
      <c r="D27" s="270"/>
      <c r="E27" s="270"/>
      <c r="F27" s="270"/>
      <c r="G27" s="270"/>
      <c r="H27" s="270"/>
      <c r="I27" s="271"/>
      <c r="J27" s="130"/>
      <c r="K27" s="266"/>
      <c r="L27" s="267"/>
      <c r="M27" s="268"/>
    </row>
    <row r="28" spans="1:13" x14ac:dyDescent="0.35">
      <c r="A28" s="84"/>
      <c r="B28" s="85">
        <v>4</v>
      </c>
      <c r="C28" s="269"/>
      <c r="D28" s="270"/>
      <c r="E28" s="270"/>
      <c r="F28" s="270"/>
      <c r="G28" s="270"/>
      <c r="H28" s="270"/>
      <c r="I28" s="271"/>
      <c r="J28" s="130"/>
      <c r="K28" s="266"/>
      <c r="L28" s="267"/>
      <c r="M28" s="268"/>
    </row>
    <row r="29" spans="1:13" x14ac:dyDescent="0.35">
      <c r="A29" s="84"/>
      <c r="B29" s="85">
        <v>5</v>
      </c>
      <c r="C29" s="269"/>
      <c r="D29" s="270"/>
      <c r="E29" s="270"/>
      <c r="F29" s="270"/>
      <c r="G29" s="270"/>
      <c r="H29" s="270"/>
      <c r="I29" s="271"/>
      <c r="J29" s="130"/>
      <c r="K29" s="266"/>
      <c r="L29" s="267"/>
      <c r="M29" s="268"/>
    </row>
    <row r="30" spans="1:13" x14ac:dyDescent="0.35">
      <c r="A30" s="84"/>
      <c r="B30" s="85">
        <v>6</v>
      </c>
      <c r="C30" s="269"/>
      <c r="D30" s="270"/>
      <c r="E30" s="270"/>
      <c r="F30" s="270"/>
      <c r="G30" s="270"/>
      <c r="H30" s="270"/>
      <c r="I30" s="271"/>
      <c r="J30" s="130"/>
      <c r="K30" s="266"/>
      <c r="L30" s="267"/>
      <c r="M30" s="268"/>
    </row>
    <row r="31" spans="1:13" x14ac:dyDescent="0.35">
      <c r="A31" s="84"/>
      <c r="B31" s="85">
        <v>7</v>
      </c>
      <c r="C31" s="269"/>
      <c r="D31" s="270"/>
      <c r="E31" s="270"/>
      <c r="F31" s="270"/>
      <c r="G31" s="270"/>
      <c r="H31" s="270"/>
      <c r="I31" s="271"/>
      <c r="J31" s="130"/>
      <c r="K31" s="266"/>
      <c r="L31" s="267"/>
      <c r="M31" s="268"/>
    </row>
    <row r="32" spans="1:13" x14ac:dyDescent="0.35">
      <c r="A32" s="84"/>
      <c r="B32" s="85">
        <v>8</v>
      </c>
      <c r="C32" s="269"/>
      <c r="D32" s="270"/>
      <c r="E32" s="270"/>
      <c r="F32" s="270"/>
      <c r="G32" s="270"/>
      <c r="H32" s="270"/>
      <c r="I32" s="271"/>
      <c r="J32" s="130"/>
      <c r="K32" s="266"/>
      <c r="L32" s="267"/>
      <c r="M32" s="268"/>
    </row>
    <row r="33" spans="1:13" x14ac:dyDescent="0.35">
      <c r="A33" s="84">
        <f>A9+3</f>
        <v>43209</v>
      </c>
      <c r="B33" s="85">
        <v>1</v>
      </c>
      <c r="C33" s="269"/>
      <c r="D33" s="270"/>
      <c r="E33" s="270"/>
      <c r="F33" s="270"/>
      <c r="G33" s="270"/>
      <c r="H33" s="270"/>
      <c r="I33" s="271"/>
      <c r="J33" s="130"/>
      <c r="K33" s="266"/>
      <c r="L33" s="267"/>
      <c r="M33" s="268"/>
    </row>
    <row r="34" spans="1:13" x14ac:dyDescent="0.35">
      <c r="A34" s="84"/>
      <c r="B34" s="85">
        <v>2</v>
      </c>
      <c r="C34" s="269"/>
      <c r="D34" s="270"/>
      <c r="E34" s="270"/>
      <c r="F34" s="270"/>
      <c r="G34" s="270"/>
      <c r="H34" s="270"/>
      <c r="I34" s="271"/>
      <c r="J34" s="130"/>
      <c r="K34" s="266"/>
      <c r="L34" s="267"/>
      <c r="M34" s="268"/>
    </row>
    <row r="35" spans="1:13" x14ac:dyDescent="0.35">
      <c r="A35" s="84"/>
      <c r="B35" s="85">
        <v>3</v>
      </c>
      <c r="C35" s="269"/>
      <c r="D35" s="270"/>
      <c r="E35" s="270"/>
      <c r="F35" s="270"/>
      <c r="G35" s="270"/>
      <c r="H35" s="270"/>
      <c r="I35" s="271"/>
      <c r="J35" s="130"/>
      <c r="K35" s="266"/>
      <c r="L35" s="267"/>
      <c r="M35" s="268"/>
    </row>
    <row r="36" spans="1:13" x14ac:dyDescent="0.35">
      <c r="A36" s="84"/>
      <c r="B36" s="85">
        <v>4</v>
      </c>
      <c r="C36" s="269"/>
      <c r="D36" s="270"/>
      <c r="E36" s="270"/>
      <c r="F36" s="270"/>
      <c r="G36" s="270"/>
      <c r="H36" s="270"/>
      <c r="I36" s="271"/>
      <c r="J36" s="130"/>
      <c r="K36" s="266"/>
      <c r="L36" s="267"/>
      <c r="M36" s="268"/>
    </row>
    <row r="37" spans="1:13" x14ac:dyDescent="0.35">
      <c r="A37" s="84"/>
      <c r="B37" s="85">
        <v>5</v>
      </c>
      <c r="C37" s="269"/>
      <c r="D37" s="270"/>
      <c r="E37" s="270"/>
      <c r="F37" s="270"/>
      <c r="G37" s="270"/>
      <c r="H37" s="270"/>
      <c r="I37" s="271"/>
      <c r="J37" s="130"/>
      <c r="K37" s="266"/>
      <c r="L37" s="267"/>
      <c r="M37" s="268"/>
    </row>
    <row r="38" spans="1:13" x14ac:dyDescent="0.35">
      <c r="A38" s="84"/>
      <c r="B38" s="85">
        <v>6</v>
      </c>
      <c r="C38" s="269"/>
      <c r="D38" s="270"/>
      <c r="E38" s="270"/>
      <c r="F38" s="270"/>
      <c r="G38" s="270"/>
      <c r="H38" s="270"/>
      <c r="I38" s="271"/>
      <c r="J38" s="130"/>
      <c r="K38" s="266"/>
      <c r="L38" s="267"/>
      <c r="M38" s="268"/>
    </row>
    <row r="39" spans="1:13" x14ac:dyDescent="0.35">
      <c r="A39" s="84"/>
      <c r="B39" s="85">
        <v>7</v>
      </c>
      <c r="C39" s="269"/>
      <c r="D39" s="270"/>
      <c r="E39" s="270"/>
      <c r="F39" s="270"/>
      <c r="G39" s="270"/>
      <c r="H39" s="270"/>
      <c r="I39" s="271"/>
      <c r="J39" s="130"/>
      <c r="K39" s="266"/>
      <c r="L39" s="267"/>
      <c r="M39" s="268"/>
    </row>
    <row r="40" spans="1:13" x14ac:dyDescent="0.35">
      <c r="A40" s="84"/>
      <c r="B40" s="85">
        <v>8</v>
      </c>
      <c r="C40" s="269"/>
      <c r="D40" s="270"/>
      <c r="E40" s="270"/>
      <c r="F40" s="270"/>
      <c r="G40" s="270"/>
      <c r="H40" s="270"/>
      <c r="I40" s="271"/>
      <c r="J40" s="130"/>
      <c r="K40" s="266"/>
      <c r="L40" s="267"/>
      <c r="M40" s="268"/>
    </row>
    <row r="41" spans="1:13" x14ac:dyDescent="0.35">
      <c r="A41" s="84">
        <f>A9+4</f>
        <v>43210</v>
      </c>
      <c r="B41" s="85">
        <v>1</v>
      </c>
      <c r="C41" s="269"/>
      <c r="D41" s="270"/>
      <c r="E41" s="270"/>
      <c r="F41" s="270"/>
      <c r="G41" s="270"/>
      <c r="H41" s="270"/>
      <c r="I41" s="271"/>
      <c r="J41" s="130"/>
      <c r="K41" s="266"/>
      <c r="L41" s="267"/>
      <c r="M41" s="268"/>
    </row>
    <row r="42" spans="1:13" x14ac:dyDescent="0.35">
      <c r="A42" s="84"/>
      <c r="B42" s="85">
        <v>2</v>
      </c>
      <c r="C42" s="269"/>
      <c r="D42" s="270"/>
      <c r="E42" s="270"/>
      <c r="F42" s="270"/>
      <c r="G42" s="270"/>
      <c r="H42" s="270"/>
      <c r="I42" s="271"/>
      <c r="J42" s="130"/>
      <c r="K42" s="266"/>
      <c r="L42" s="267"/>
      <c r="M42" s="268"/>
    </row>
    <row r="43" spans="1:13" x14ac:dyDescent="0.35">
      <c r="A43" s="84"/>
      <c r="B43" s="85">
        <v>3</v>
      </c>
      <c r="C43" s="269"/>
      <c r="D43" s="270"/>
      <c r="E43" s="270"/>
      <c r="F43" s="270"/>
      <c r="G43" s="270"/>
      <c r="H43" s="270"/>
      <c r="I43" s="271"/>
      <c r="J43" s="130"/>
      <c r="K43" s="266"/>
      <c r="L43" s="267"/>
      <c r="M43" s="268"/>
    </row>
    <row r="44" spans="1:13" x14ac:dyDescent="0.35">
      <c r="A44" s="84"/>
      <c r="B44" s="85">
        <v>4</v>
      </c>
      <c r="C44" s="269"/>
      <c r="D44" s="270"/>
      <c r="E44" s="270"/>
      <c r="F44" s="270"/>
      <c r="G44" s="270"/>
      <c r="H44" s="270"/>
      <c r="I44" s="271"/>
      <c r="J44" s="130"/>
      <c r="K44" s="266"/>
      <c r="L44" s="267"/>
      <c r="M44" s="268"/>
    </row>
    <row r="45" spans="1:13" x14ac:dyDescent="0.35">
      <c r="A45" s="84"/>
      <c r="B45" s="85">
        <v>5</v>
      </c>
      <c r="C45" s="269"/>
      <c r="D45" s="270"/>
      <c r="E45" s="270"/>
      <c r="F45" s="270"/>
      <c r="G45" s="270"/>
      <c r="H45" s="270"/>
      <c r="I45" s="271"/>
      <c r="J45" s="130"/>
      <c r="K45" s="266"/>
      <c r="L45" s="267"/>
      <c r="M45" s="268"/>
    </row>
    <row r="46" spans="1:13" x14ac:dyDescent="0.35">
      <c r="A46" s="84"/>
      <c r="B46" s="85">
        <v>6</v>
      </c>
      <c r="C46" s="269"/>
      <c r="D46" s="270"/>
      <c r="E46" s="270"/>
      <c r="F46" s="270"/>
      <c r="G46" s="270"/>
      <c r="H46" s="270"/>
      <c r="I46" s="271"/>
      <c r="J46" s="130"/>
      <c r="K46" s="266"/>
      <c r="L46" s="267"/>
      <c r="M46" s="268"/>
    </row>
    <row r="47" spans="1:13" x14ac:dyDescent="0.35">
      <c r="A47" s="84"/>
      <c r="B47" s="85">
        <v>7</v>
      </c>
      <c r="C47" s="269"/>
      <c r="D47" s="270"/>
      <c r="E47" s="270"/>
      <c r="F47" s="270"/>
      <c r="G47" s="270"/>
      <c r="H47" s="270"/>
      <c r="I47" s="271"/>
      <c r="J47" s="130"/>
      <c r="K47" s="266"/>
      <c r="L47" s="267"/>
      <c r="M47" s="268"/>
    </row>
    <row r="48" spans="1:13" x14ac:dyDescent="0.35">
      <c r="A48" s="84"/>
      <c r="B48" s="85">
        <v>8</v>
      </c>
      <c r="C48" s="269"/>
      <c r="D48" s="270"/>
      <c r="E48" s="270"/>
      <c r="F48" s="270"/>
      <c r="G48" s="270"/>
      <c r="H48" s="270"/>
      <c r="I48" s="271"/>
      <c r="J48" s="130"/>
      <c r="K48" s="266"/>
      <c r="L48" s="267"/>
      <c r="M48" s="268"/>
    </row>
    <row r="49" spans="1:13" ht="14.25" customHeight="1" x14ac:dyDescent="0.35">
      <c r="A49" s="272"/>
      <c r="B49" s="272"/>
      <c r="C49" s="273"/>
      <c r="D49" s="273"/>
      <c r="E49" s="24"/>
      <c r="F49" s="23"/>
      <c r="G49" s="228" t="s">
        <v>268</v>
      </c>
      <c r="H49" s="229">
        <f>'rapp 11'!H49+'rapp 11'!J49</f>
        <v>0</v>
      </c>
      <c r="I49" s="226"/>
      <c r="J49" s="108">
        <f>SUM(J9:J48)</f>
        <v>0</v>
      </c>
      <c r="K49" s="108" t="s">
        <v>60</v>
      </c>
      <c r="L49" s="82"/>
      <c r="M49" s="230" t="str">
        <f>"Totaal:"&amp;(H49+J49)</f>
        <v>Totaal:0</v>
      </c>
    </row>
  </sheetData>
  <sheetProtection algorithmName="SHA-512" hashValue="yd6CQUtV99dTrqVpEenF/DmUnLF76Ywc8FO3gCPCNfGHeU4aHi7rXB4PTW7bnSTajXLN2GR6+fVymjtdoX1Cxw==" saltValue="9RuAsmyp2/DG6KmFIms9BQ==" spinCount="100000" sheet="1" selectLockedCells="1"/>
  <mergeCells count="92">
    <mergeCell ref="A49:D49"/>
    <mergeCell ref="C46:I46"/>
    <mergeCell ref="K46:M46"/>
    <mergeCell ref="C47:I47"/>
    <mergeCell ref="K47:M47"/>
    <mergeCell ref="C48:I48"/>
    <mergeCell ref="K48:M48"/>
    <mergeCell ref="C43:I43"/>
    <mergeCell ref="K43:M43"/>
    <mergeCell ref="C44:I44"/>
    <mergeCell ref="K44:M44"/>
    <mergeCell ref="C45:I45"/>
    <mergeCell ref="K45:M45"/>
    <mergeCell ref="C40:I40"/>
    <mergeCell ref="K40:M40"/>
    <mergeCell ref="C41:I41"/>
    <mergeCell ref="K41:M41"/>
    <mergeCell ref="C42:I42"/>
    <mergeCell ref="K42:M42"/>
    <mergeCell ref="C37:I37"/>
    <mergeCell ref="K37:M37"/>
    <mergeCell ref="C38:I38"/>
    <mergeCell ref="K38:M38"/>
    <mergeCell ref="C39:I39"/>
    <mergeCell ref="K39:M39"/>
    <mergeCell ref="C34:I34"/>
    <mergeCell ref="K34:M34"/>
    <mergeCell ref="C35:I35"/>
    <mergeCell ref="K35:M35"/>
    <mergeCell ref="C36:I36"/>
    <mergeCell ref="K36:M36"/>
    <mergeCell ref="C31:I31"/>
    <mergeCell ref="K31:M31"/>
    <mergeCell ref="C32:I32"/>
    <mergeCell ref="K32:M32"/>
    <mergeCell ref="C33:I33"/>
    <mergeCell ref="K33:M33"/>
    <mergeCell ref="C28:I28"/>
    <mergeCell ref="K28:M28"/>
    <mergeCell ref="C29:I29"/>
    <mergeCell ref="K29:M29"/>
    <mergeCell ref="C30:I30"/>
    <mergeCell ref="K30:M30"/>
    <mergeCell ref="C25:I25"/>
    <mergeCell ref="K25:M25"/>
    <mergeCell ref="C26:I26"/>
    <mergeCell ref="K26:M26"/>
    <mergeCell ref="C27:I27"/>
    <mergeCell ref="K27:M27"/>
    <mergeCell ref="C22:I22"/>
    <mergeCell ref="K22:M22"/>
    <mergeCell ref="C23:I23"/>
    <mergeCell ref="K23:M23"/>
    <mergeCell ref="C24:I24"/>
    <mergeCell ref="K24:M24"/>
    <mergeCell ref="C19:I19"/>
    <mergeCell ref="K19:M19"/>
    <mergeCell ref="C20:I20"/>
    <mergeCell ref="K20:M20"/>
    <mergeCell ref="C21:I21"/>
    <mergeCell ref="K21:M21"/>
    <mergeCell ref="C16:I16"/>
    <mergeCell ref="K16:M16"/>
    <mergeCell ref="C17:I17"/>
    <mergeCell ref="K17:M17"/>
    <mergeCell ref="C18:I18"/>
    <mergeCell ref="K18:M18"/>
    <mergeCell ref="C13:I13"/>
    <mergeCell ref="K13:M13"/>
    <mergeCell ref="C14:I14"/>
    <mergeCell ref="K14:M14"/>
    <mergeCell ref="C15:I15"/>
    <mergeCell ref="K15:M15"/>
    <mergeCell ref="C10:I10"/>
    <mergeCell ref="K10:M10"/>
    <mergeCell ref="C11:I11"/>
    <mergeCell ref="K11:M11"/>
    <mergeCell ref="C12:I12"/>
    <mergeCell ref="K12:M12"/>
    <mergeCell ref="C9:I9"/>
    <mergeCell ref="K9:M9"/>
    <mergeCell ref="A3:C3"/>
    <mergeCell ref="I3:J3"/>
    <mergeCell ref="K3:M3"/>
    <mergeCell ref="A4:C4"/>
    <mergeCell ref="I4:J4"/>
    <mergeCell ref="K4:M4"/>
    <mergeCell ref="A5:C5"/>
    <mergeCell ref="I5:J5"/>
    <mergeCell ref="K5:M5"/>
    <mergeCell ref="A7:M7"/>
    <mergeCell ref="K8:M8"/>
  </mergeCells>
  <dataValidations count="1">
    <dataValidation type="list" allowBlank="1" showInputMessage="1" showErrorMessage="1" sqref="K9:M48" xr:uid="{623D88CA-EE55-41A3-B5D1-5247E0D8CA84}">
      <formula1>IF(Oplnr=1,AMO,IF(Oplnr=2,GD,KO))</formula1>
    </dataValidation>
  </dataValidations>
  <pageMargins left="0.70866141732283472" right="0.59055118110236227" top="0.47244094488188981" bottom="1.0236220472440944" header="0.31496062992125984" footer="0.31496062992125984"/>
  <pageSetup paperSize="9" scale="74"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02"/>
  <dimension ref="A1:C56"/>
  <sheetViews>
    <sheetView workbookViewId="0">
      <selection activeCell="A6" sqref="A6"/>
    </sheetView>
  </sheetViews>
  <sheetFormatPr defaultColWidth="9.1328125" defaultRowHeight="12.75" x14ac:dyDescent="0.35"/>
  <cols>
    <col min="1" max="1" width="13" style="77" customWidth="1"/>
    <col min="2" max="2" width="75.46484375" style="72" customWidth="1"/>
    <col min="3" max="3" width="14" style="72" customWidth="1"/>
    <col min="4" max="16384" width="9.1328125" style="72"/>
  </cols>
  <sheetData>
    <row r="1" spans="1:3" ht="13.9" x14ac:dyDescent="0.35">
      <c r="A1" s="70" t="s">
        <v>188</v>
      </c>
      <c r="B1" s="71" t="s">
        <v>182</v>
      </c>
      <c r="C1" s="71"/>
    </row>
    <row r="2" spans="1:3" ht="13.15" x14ac:dyDescent="0.4">
      <c r="A2" s="67" t="s">
        <v>97</v>
      </c>
      <c r="B2" s="73" t="s">
        <v>102</v>
      </c>
      <c r="C2" s="204" t="s">
        <v>59</v>
      </c>
    </row>
    <row r="3" spans="1:3" x14ac:dyDescent="0.35">
      <c r="A3" s="19" t="s">
        <v>183</v>
      </c>
      <c r="B3" s="74" t="s">
        <v>202</v>
      </c>
      <c r="C3" s="74"/>
    </row>
    <row r="4" spans="1:3" x14ac:dyDescent="0.35">
      <c r="A4" s="19" t="s">
        <v>184</v>
      </c>
      <c r="B4" s="75" t="s">
        <v>203</v>
      </c>
      <c r="C4" s="75"/>
    </row>
    <row r="5" spans="1:3" x14ac:dyDescent="0.35">
      <c r="A5" s="19" t="s">
        <v>185</v>
      </c>
      <c r="B5" s="74" t="s">
        <v>204</v>
      </c>
      <c r="C5" s="74"/>
    </row>
    <row r="6" spans="1:3" x14ac:dyDescent="0.35">
      <c r="A6" s="19" t="s">
        <v>186</v>
      </c>
      <c r="B6" s="75" t="s">
        <v>205</v>
      </c>
      <c r="C6" s="75"/>
    </row>
    <row r="7" spans="1:3" x14ac:dyDescent="0.35">
      <c r="A7" s="19"/>
      <c r="B7" s="74"/>
      <c r="C7" s="74"/>
    </row>
    <row r="8" spans="1:3" ht="13.9" x14ac:dyDescent="0.4">
      <c r="A8" s="70" t="s">
        <v>189</v>
      </c>
      <c r="B8" s="76" t="s">
        <v>198</v>
      </c>
      <c r="C8" s="76"/>
    </row>
    <row r="9" spans="1:3" ht="13.15" x14ac:dyDescent="0.4">
      <c r="A9" s="67" t="s">
        <v>97</v>
      </c>
      <c r="B9" s="73" t="s">
        <v>102</v>
      </c>
      <c r="C9" s="204" t="s">
        <v>59</v>
      </c>
    </row>
    <row r="10" spans="1:3" x14ac:dyDescent="0.35">
      <c r="A10" s="19" t="s">
        <v>168</v>
      </c>
      <c r="B10" s="74" t="s">
        <v>206</v>
      </c>
      <c r="C10" s="74"/>
    </row>
    <row r="11" spans="1:3" x14ac:dyDescent="0.35">
      <c r="A11" s="19" t="s">
        <v>187</v>
      </c>
      <c r="B11" s="74" t="s">
        <v>70</v>
      </c>
      <c r="C11" s="74"/>
    </row>
    <row r="12" spans="1:3" x14ac:dyDescent="0.35">
      <c r="A12" s="19"/>
      <c r="B12" s="78"/>
      <c r="C12" s="78"/>
    </row>
    <row r="13" spans="1:3" x14ac:dyDescent="0.35">
      <c r="A13" s="19"/>
      <c r="B13" s="78"/>
      <c r="C13" s="78"/>
    </row>
    <row r="14" spans="1:3" x14ac:dyDescent="0.35">
      <c r="A14" s="19"/>
      <c r="B14" s="74"/>
      <c r="C14" s="74"/>
    </row>
    <row r="15" spans="1:3" ht="13.9" x14ac:dyDescent="0.4">
      <c r="A15" s="70" t="s">
        <v>190</v>
      </c>
      <c r="B15" s="76" t="s">
        <v>199</v>
      </c>
      <c r="C15" s="76"/>
    </row>
    <row r="16" spans="1:3" ht="13.15" x14ac:dyDescent="0.4">
      <c r="A16" s="67" t="s">
        <v>97</v>
      </c>
      <c r="B16" s="73" t="s">
        <v>102</v>
      </c>
      <c r="C16" s="204" t="s">
        <v>59</v>
      </c>
    </row>
    <row r="17" spans="1:3" x14ac:dyDescent="0.35">
      <c r="A17" s="19" t="s">
        <v>191</v>
      </c>
      <c r="B17" s="74" t="s">
        <v>207</v>
      </c>
      <c r="C17" s="74"/>
    </row>
    <row r="18" spans="1:3" x14ac:dyDescent="0.35">
      <c r="A18" s="19" t="s">
        <v>192</v>
      </c>
      <c r="B18" s="74" t="s">
        <v>208</v>
      </c>
      <c r="C18" s="74"/>
    </row>
    <row r="19" spans="1:3" x14ac:dyDescent="0.35">
      <c r="A19" s="19" t="s">
        <v>193</v>
      </c>
      <c r="B19" s="74" t="s">
        <v>209</v>
      </c>
      <c r="C19" s="74"/>
    </row>
    <row r="20" spans="1:3" x14ac:dyDescent="0.35">
      <c r="A20" s="19"/>
      <c r="B20" s="74"/>
      <c r="C20" s="74"/>
    </row>
    <row r="21" spans="1:3" x14ac:dyDescent="0.35">
      <c r="A21" s="19"/>
      <c r="B21" s="78"/>
      <c r="C21" s="78"/>
    </row>
    <row r="22" spans="1:3" ht="13.9" x14ac:dyDescent="0.35">
      <c r="A22" s="70" t="s">
        <v>196</v>
      </c>
      <c r="B22" s="71" t="s">
        <v>200</v>
      </c>
      <c r="C22" s="71"/>
    </row>
    <row r="23" spans="1:3" ht="13.15" x14ac:dyDescent="0.4">
      <c r="A23" s="67" t="s">
        <v>97</v>
      </c>
      <c r="B23" s="73" t="s">
        <v>102</v>
      </c>
      <c r="C23" s="204" t="s">
        <v>59</v>
      </c>
    </row>
    <row r="24" spans="1:3" x14ac:dyDescent="0.35">
      <c r="A24" s="19" t="s">
        <v>194</v>
      </c>
      <c r="B24" s="74" t="s">
        <v>210</v>
      </c>
      <c r="C24" s="74"/>
    </row>
    <row r="25" spans="1:3" x14ac:dyDescent="0.35">
      <c r="A25" s="19" t="s">
        <v>195</v>
      </c>
      <c r="B25" s="78" t="s">
        <v>211</v>
      </c>
      <c r="C25" s="78"/>
    </row>
    <row r="26" spans="1:3" x14ac:dyDescent="0.35">
      <c r="A26" s="19"/>
      <c r="B26" s="78"/>
      <c r="C26" s="78"/>
    </row>
    <row r="27" spans="1:3" x14ac:dyDescent="0.35">
      <c r="A27" s="19"/>
      <c r="B27" s="78"/>
      <c r="C27" s="78"/>
    </row>
    <row r="28" spans="1:3" x14ac:dyDescent="0.35">
      <c r="A28" s="19"/>
      <c r="B28" s="74"/>
      <c r="C28" s="74"/>
    </row>
    <row r="29" spans="1:3" ht="13.9" x14ac:dyDescent="0.35">
      <c r="A29" s="70" t="s">
        <v>188</v>
      </c>
      <c r="B29" s="71" t="s">
        <v>182</v>
      </c>
      <c r="C29" s="71"/>
    </row>
    <row r="30" spans="1:3" ht="13.15" x14ac:dyDescent="0.4">
      <c r="A30" s="67" t="s">
        <v>97</v>
      </c>
      <c r="B30" s="73" t="s">
        <v>102</v>
      </c>
      <c r="C30" s="204" t="s">
        <v>59</v>
      </c>
    </row>
    <row r="31" spans="1:3" x14ac:dyDescent="0.35">
      <c r="A31" s="19" t="s">
        <v>183</v>
      </c>
      <c r="B31" s="74" t="s">
        <v>202</v>
      </c>
      <c r="C31" s="74"/>
    </row>
    <row r="32" spans="1:3" x14ac:dyDescent="0.35">
      <c r="A32" s="19" t="s">
        <v>184</v>
      </c>
      <c r="B32" s="75" t="s">
        <v>203</v>
      </c>
      <c r="C32" s="75"/>
    </row>
    <row r="33" spans="1:3" x14ac:dyDescent="0.35">
      <c r="A33" s="19" t="s">
        <v>185</v>
      </c>
      <c r="B33" s="74" t="s">
        <v>204</v>
      </c>
      <c r="C33" s="74"/>
    </row>
    <row r="34" spans="1:3" x14ac:dyDescent="0.35">
      <c r="A34" s="19" t="s">
        <v>186</v>
      </c>
      <c r="B34" s="75" t="s">
        <v>205</v>
      </c>
      <c r="C34" s="75"/>
    </row>
    <row r="35" spans="1:3" x14ac:dyDescent="0.35">
      <c r="A35" s="19"/>
      <c r="B35" s="74"/>
      <c r="C35" s="74"/>
    </row>
    <row r="36" spans="1:3" ht="13.9" x14ac:dyDescent="0.4">
      <c r="A36" s="70" t="s">
        <v>189</v>
      </c>
      <c r="B36" s="76" t="s">
        <v>198</v>
      </c>
      <c r="C36" s="76"/>
    </row>
    <row r="37" spans="1:3" ht="13.15" x14ac:dyDescent="0.4">
      <c r="A37" s="67" t="s">
        <v>97</v>
      </c>
      <c r="B37" s="73" t="s">
        <v>102</v>
      </c>
      <c r="C37" s="204" t="s">
        <v>59</v>
      </c>
    </row>
    <row r="38" spans="1:3" x14ac:dyDescent="0.35">
      <c r="A38" s="19" t="s">
        <v>168</v>
      </c>
      <c r="B38" s="74" t="s">
        <v>206</v>
      </c>
      <c r="C38" s="74"/>
    </row>
    <row r="39" spans="1:3" x14ac:dyDescent="0.35">
      <c r="A39" s="19" t="s">
        <v>187</v>
      </c>
      <c r="B39" s="74" t="s">
        <v>70</v>
      </c>
      <c r="C39" s="74"/>
    </row>
    <row r="40" spans="1:3" x14ac:dyDescent="0.35">
      <c r="A40" s="19"/>
      <c r="B40" s="78"/>
      <c r="C40" s="78"/>
    </row>
    <row r="41" spans="1:3" x14ac:dyDescent="0.35">
      <c r="A41" s="19"/>
      <c r="B41" s="78"/>
      <c r="C41" s="78"/>
    </row>
    <row r="42" spans="1:3" x14ac:dyDescent="0.35">
      <c r="A42" s="19"/>
      <c r="B42" s="74"/>
      <c r="C42" s="74"/>
    </row>
    <row r="43" spans="1:3" ht="13.9" x14ac:dyDescent="0.4">
      <c r="A43" s="70" t="s">
        <v>190</v>
      </c>
      <c r="B43" s="76" t="s">
        <v>199</v>
      </c>
      <c r="C43" s="76"/>
    </row>
    <row r="44" spans="1:3" ht="13.15" x14ac:dyDescent="0.4">
      <c r="A44" s="67" t="s">
        <v>97</v>
      </c>
      <c r="B44" s="73" t="s">
        <v>102</v>
      </c>
      <c r="C44" s="204" t="s">
        <v>59</v>
      </c>
    </row>
    <row r="45" spans="1:3" x14ac:dyDescent="0.35">
      <c r="A45" s="19" t="s">
        <v>191</v>
      </c>
      <c r="B45" s="74" t="s">
        <v>207</v>
      </c>
      <c r="C45" s="74"/>
    </row>
    <row r="46" spans="1:3" x14ac:dyDescent="0.35">
      <c r="A46" s="19" t="s">
        <v>192</v>
      </c>
      <c r="B46" s="74" t="s">
        <v>208</v>
      </c>
      <c r="C46" s="74"/>
    </row>
    <row r="47" spans="1:3" x14ac:dyDescent="0.35">
      <c r="A47" s="19" t="s">
        <v>193</v>
      </c>
      <c r="B47" s="74" t="s">
        <v>209</v>
      </c>
      <c r="C47" s="74"/>
    </row>
    <row r="48" spans="1:3" x14ac:dyDescent="0.35">
      <c r="A48" s="19"/>
      <c r="B48" s="74"/>
      <c r="C48" s="74"/>
    </row>
    <row r="49" spans="1:3" x14ac:dyDescent="0.35">
      <c r="A49" s="19"/>
      <c r="B49" s="78"/>
      <c r="C49" s="78"/>
    </row>
    <row r="50" spans="1:3" ht="13.9" x14ac:dyDescent="0.35">
      <c r="A50" s="70" t="s">
        <v>197</v>
      </c>
      <c r="B50" s="71" t="s">
        <v>201</v>
      </c>
      <c r="C50" s="71"/>
    </row>
    <row r="51" spans="1:3" ht="13.15" x14ac:dyDescent="0.4">
      <c r="A51" s="67" t="s">
        <v>97</v>
      </c>
      <c r="B51" s="73" t="s">
        <v>102</v>
      </c>
      <c r="C51" s="204" t="s">
        <v>59</v>
      </c>
    </row>
    <row r="52" spans="1:3" x14ac:dyDescent="0.35">
      <c r="A52" s="19"/>
      <c r="B52" s="74"/>
      <c r="C52" s="74"/>
    </row>
    <row r="53" spans="1:3" x14ac:dyDescent="0.35">
      <c r="A53" s="19"/>
      <c r="B53" s="78"/>
      <c r="C53" s="78"/>
    </row>
    <row r="54" spans="1:3" x14ac:dyDescent="0.35">
      <c r="A54" s="19"/>
      <c r="B54" s="78"/>
      <c r="C54" s="78"/>
    </row>
    <row r="55" spans="1:3" x14ac:dyDescent="0.35">
      <c r="A55" s="19"/>
      <c r="B55" s="78"/>
      <c r="C55" s="78"/>
    </row>
    <row r="56" spans="1:3" x14ac:dyDescent="0.35">
      <c r="A56" s="19"/>
      <c r="B56" s="74"/>
      <c r="C56" s="74"/>
    </row>
  </sheetData>
  <sheetProtection algorithmName="SHA-512" hashValue="HQtK70UmPbuFs7aHuYfmuEvzB3/H4T95CzoO/T0bjytY9Pv+1/WHwBS6NUnI4UtqpTg2xWu/n/qVhq15g0G4tQ==" saltValue="vz7PBjotUyu1BN2ecB4SGw==" spinCount="100000" sheet="1" selectLockedCells="1" selectUnlockedCells="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35E85-4EF5-4015-97C8-B3A585DA4B74}">
  <sheetPr codeName="Blad21">
    <pageSetUpPr fitToPage="1"/>
  </sheetPr>
  <dimension ref="A1:Q49"/>
  <sheetViews>
    <sheetView zoomScale="90" zoomScaleNormal="90" workbookViewId="0">
      <selection activeCell="B3" sqref="B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8.6640625" customWidth="1"/>
    <col min="10" max="10" width="10.796875" customWidth="1"/>
    <col min="11" max="12" width="13.265625" customWidth="1"/>
    <col min="13" max="13" width="16.53125" customWidth="1"/>
    <col min="14" max="14" width="9.1328125" style="9" customWidth="1"/>
    <col min="15" max="15" width="9.06640625" customWidth="1"/>
    <col min="17" max="17" width="9.06640625" style="186"/>
  </cols>
  <sheetData>
    <row r="1" spans="1:17" ht="15" x14ac:dyDescent="0.4">
      <c r="A1" s="22" t="str">
        <f>"Bijlage 6: Weekrapportage "&amp;'Algemene Informatie'!$B$16</f>
        <v>Bijlage 6: Weekrapportage AMO (Applicatie- en mediaontwikkelaar 25187)</v>
      </c>
      <c r="B1" s="22"/>
      <c r="C1" s="21"/>
      <c r="D1" s="21"/>
      <c r="E1" s="21"/>
      <c r="F1" s="21"/>
      <c r="G1" s="21"/>
      <c r="H1" s="21"/>
      <c r="I1" s="21"/>
      <c r="J1" s="82"/>
      <c r="K1" s="82"/>
      <c r="L1" s="82"/>
      <c r="M1" s="82"/>
      <c r="Q1" s="186">
        <f>COUNTIF(K$9:M$48,Menu!D3)</f>
        <v>0</v>
      </c>
    </row>
    <row r="2" spans="1:17" x14ac:dyDescent="0.35">
      <c r="A2" s="21"/>
      <c r="B2" s="21"/>
      <c r="C2" s="21"/>
      <c r="D2" s="21"/>
      <c r="E2" s="82"/>
      <c r="F2" s="82"/>
      <c r="G2" s="82"/>
      <c r="H2" s="21"/>
      <c r="I2" s="21"/>
      <c r="J2" s="82"/>
      <c r="K2" s="82"/>
      <c r="L2" s="82"/>
      <c r="M2" s="82"/>
      <c r="Q2" s="186">
        <f>COUNTIF(K$9:M$48,Menu!D4)</f>
        <v>0</v>
      </c>
    </row>
    <row r="3" spans="1:17" ht="13.15" x14ac:dyDescent="0.35">
      <c r="A3" s="275" t="s">
        <v>28</v>
      </c>
      <c r="B3" s="275"/>
      <c r="C3" s="275"/>
      <c r="D3" s="208" t="str">
        <f>IF('Algemene Informatie'!$B$3=0,"",'Algemene Informatie'!$B$3&amp;", "&amp;'Algemene Informatie'!$B$4&amp;" ("&amp;'Algemene Informatie'!$B$5&amp;")"&amp;" "&amp;'Algemene Informatie'!$B$13)</f>
        <v/>
      </c>
      <c r="E3" s="86"/>
      <c r="F3" s="88"/>
      <c r="G3" s="89"/>
      <c r="H3" s="21"/>
      <c r="I3" s="275" t="s">
        <v>78</v>
      </c>
      <c r="J3" s="275"/>
      <c r="K3" s="274" t="str">
        <f>IF('Algemene Informatie'!$B$39=0,"",'Algemene Informatie'!$B$39)</f>
        <v>2017-2018</v>
      </c>
      <c r="L3" s="274"/>
      <c r="M3" s="274"/>
      <c r="Q3" s="186">
        <f>COUNTIF(K$9:M$48,Menu!D5)</f>
        <v>0</v>
      </c>
    </row>
    <row r="4" spans="1:17" ht="13.15" x14ac:dyDescent="0.35">
      <c r="A4" s="276" t="s">
        <v>61</v>
      </c>
      <c r="B4" s="277"/>
      <c r="C4" s="278"/>
      <c r="D4" s="208" t="str">
        <f>IF('Algemene Informatie'!$B$17=0,"",'Algemene Informatie'!$B$17)</f>
        <v/>
      </c>
      <c r="E4" s="86"/>
      <c r="F4" s="88"/>
      <c r="G4" s="89"/>
      <c r="H4" s="21"/>
      <c r="I4" s="275" t="s">
        <v>29</v>
      </c>
      <c r="J4" s="275"/>
      <c r="K4" s="274" t="str">
        <f>IF('Algemene Informatie'!$B$28=0,"",'Algemene Informatie'!$B$28)</f>
        <v/>
      </c>
      <c r="L4" s="274"/>
      <c r="M4" s="274"/>
      <c r="Q4" s="186">
        <f>COUNTIF(K$9:M$48,Menu!D6)</f>
        <v>0</v>
      </c>
    </row>
    <row r="5" spans="1:17" ht="13.15" x14ac:dyDescent="0.35">
      <c r="A5" s="275" t="s">
        <v>88</v>
      </c>
      <c r="B5" s="275"/>
      <c r="C5" s="275"/>
      <c r="D5" s="208" t="str">
        <f>IF('Algemene Informatie'!$B$18=0,"",'Algemene Informatie'!$B$18)</f>
        <v/>
      </c>
      <c r="E5" s="86"/>
      <c r="F5" s="86"/>
      <c r="G5" s="82"/>
      <c r="H5" s="21"/>
      <c r="I5" s="275" t="s">
        <v>30</v>
      </c>
      <c r="J5" s="275"/>
      <c r="K5" s="274" t="str">
        <f>IF('Algemene Informatie'!$B$32=0,"",'Algemene Informatie'!$B$32)</f>
        <v/>
      </c>
      <c r="L5" s="274"/>
      <c r="M5" s="274"/>
      <c r="Q5" s="186">
        <f>COUNTIF(K$9:M$48,Menu!D7)</f>
        <v>0</v>
      </c>
    </row>
    <row r="6" spans="1:17" ht="13.15" x14ac:dyDescent="0.35">
      <c r="A6" s="91"/>
      <c r="B6" s="88"/>
      <c r="C6" s="88"/>
      <c r="D6" s="92"/>
      <c r="E6" s="86"/>
      <c r="F6" s="86"/>
      <c r="G6" s="82"/>
      <c r="H6" s="82"/>
      <c r="I6" s="88"/>
      <c r="J6" s="88"/>
      <c r="K6" s="92"/>
      <c r="L6" s="92"/>
      <c r="M6" s="92"/>
      <c r="Q6" s="186">
        <f>COUNTIF(K$9:M$48,Menu!D8)</f>
        <v>0</v>
      </c>
    </row>
    <row r="7" spans="1:17" ht="13.15" x14ac:dyDescent="0.4">
      <c r="A7" s="279" t="str">
        <f>IF(AND(ISNONTEXT($A$9),NOT(ISBLANK($A$9))),"RAPPORTAGE WEEK "&amp;1+INT((A9-DATE(YEAR(A9+4-WEEKDAY(A9+6)),1,5)+WEEKDAY(DATE(YEAR(A9+4-WEEKDAY(A9+6)),1,3)))/7),"RAPPORTAGE WEEK Nr.")</f>
        <v>RAPPORTAGE WEEK 17</v>
      </c>
      <c r="B7" s="280"/>
      <c r="C7" s="280"/>
      <c r="D7" s="280"/>
      <c r="E7" s="280"/>
      <c r="F7" s="280"/>
      <c r="G7" s="280"/>
      <c r="H7" s="280"/>
      <c r="I7" s="280"/>
      <c r="J7" s="280"/>
      <c r="K7" s="280"/>
      <c r="L7" s="280"/>
      <c r="M7" s="281"/>
      <c r="Q7" s="186">
        <f>COUNTIF(K$9:M$48,Menu!D9)</f>
        <v>0</v>
      </c>
    </row>
    <row r="8" spans="1:17" s="61" customFormat="1" ht="13.15" x14ac:dyDescent="0.35">
      <c r="A8" s="109" t="s">
        <v>31</v>
      </c>
      <c r="B8" s="131" t="s">
        <v>75</v>
      </c>
      <c r="C8" s="109" t="s">
        <v>32</v>
      </c>
      <c r="D8" s="132"/>
      <c r="E8" s="132"/>
      <c r="F8" s="132"/>
      <c r="G8" s="132"/>
      <c r="H8" s="132"/>
      <c r="I8" s="133"/>
      <c r="J8" s="134" t="s">
        <v>72</v>
      </c>
      <c r="K8" s="282" t="s">
        <v>221</v>
      </c>
      <c r="L8" s="283"/>
      <c r="M8" s="284"/>
      <c r="N8" s="135"/>
      <c r="Q8" s="186">
        <f>COUNTIF(K$9:M$48,Menu!D10)</f>
        <v>0</v>
      </c>
    </row>
    <row r="9" spans="1:17" ht="12.75" customHeight="1" x14ac:dyDescent="0.35">
      <c r="A9" s="84">
        <f>'BPV-tijd'!B36</f>
        <v>43213</v>
      </c>
      <c r="B9" s="85">
        <v>1</v>
      </c>
      <c r="C9" s="269"/>
      <c r="D9" s="270"/>
      <c r="E9" s="270"/>
      <c r="F9" s="270"/>
      <c r="G9" s="270"/>
      <c r="H9" s="270"/>
      <c r="I9" s="271"/>
      <c r="J9" s="130"/>
      <c r="K9" s="266"/>
      <c r="L9" s="267"/>
      <c r="M9" s="268"/>
      <c r="Q9" s="186">
        <f>COUNTIF(K$9:M$48,Menu!D11)</f>
        <v>0</v>
      </c>
    </row>
    <row r="10" spans="1:17" ht="12.75" customHeight="1" x14ac:dyDescent="0.35">
      <c r="A10" s="84"/>
      <c r="B10" s="85">
        <v>2</v>
      </c>
      <c r="C10" s="269"/>
      <c r="D10" s="270"/>
      <c r="E10" s="270"/>
      <c r="F10" s="270"/>
      <c r="G10" s="270"/>
      <c r="H10" s="270"/>
      <c r="I10" s="271"/>
      <c r="J10" s="130"/>
      <c r="K10" s="266"/>
      <c r="L10" s="267"/>
      <c r="M10" s="268"/>
      <c r="Q10" s="186">
        <f>COUNTIF(K$9:M$48,Menu!D12)</f>
        <v>0</v>
      </c>
    </row>
    <row r="11" spans="1:17" ht="12.75" customHeight="1" x14ac:dyDescent="0.35">
      <c r="A11" s="84"/>
      <c r="B11" s="85">
        <v>3</v>
      </c>
      <c r="C11" s="269"/>
      <c r="D11" s="270"/>
      <c r="E11" s="270"/>
      <c r="F11" s="270"/>
      <c r="G11" s="270"/>
      <c r="H11" s="270"/>
      <c r="I11" s="271"/>
      <c r="J11" s="130"/>
      <c r="K11" s="266"/>
      <c r="L11" s="267"/>
      <c r="M11" s="268"/>
      <c r="Q11" s="186">
        <f>COUNTIF(K$9:M$48,Menu!D13)</f>
        <v>0</v>
      </c>
    </row>
    <row r="12" spans="1:17" ht="12.75" customHeight="1" x14ac:dyDescent="0.35">
      <c r="A12" s="84"/>
      <c r="B12" s="85">
        <v>4</v>
      </c>
      <c r="C12" s="269"/>
      <c r="D12" s="270"/>
      <c r="E12" s="270"/>
      <c r="F12" s="270"/>
      <c r="G12" s="270"/>
      <c r="H12" s="270"/>
      <c r="I12" s="271"/>
      <c r="J12" s="130"/>
      <c r="K12" s="266"/>
      <c r="L12" s="267"/>
      <c r="M12" s="268"/>
    </row>
    <row r="13" spans="1:17" ht="12.75" customHeight="1" x14ac:dyDescent="0.35">
      <c r="A13" s="84"/>
      <c r="B13" s="85">
        <v>5</v>
      </c>
      <c r="C13" s="269"/>
      <c r="D13" s="270"/>
      <c r="E13" s="270"/>
      <c r="F13" s="270"/>
      <c r="G13" s="270"/>
      <c r="H13" s="270"/>
      <c r="I13" s="271"/>
      <c r="J13" s="130"/>
      <c r="K13" s="266"/>
      <c r="L13" s="267"/>
      <c r="M13" s="268"/>
    </row>
    <row r="14" spans="1:17" ht="12.75" customHeight="1" x14ac:dyDescent="0.35">
      <c r="A14" s="84"/>
      <c r="B14" s="85">
        <v>6</v>
      </c>
      <c r="C14" s="269"/>
      <c r="D14" s="270"/>
      <c r="E14" s="270"/>
      <c r="F14" s="270"/>
      <c r="G14" s="270"/>
      <c r="H14" s="270"/>
      <c r="I14" s="271"/>
      <c r="J14" s="130"/>
      <c r="K14" s="266"/>
      <c r="L14" s="267"/>
      <c r="M14" s="268"/>
    </row>
    <row r="15" spans="1:17" ht="12.75" customHeight="1" x14ac:dyDescent="0.35">
      <c r="A15" s="84"/>
      <c r="B15" s="85">
        <v>7</v>
      </c>
      <c r="C15" s="269"/>
      <c r="D15" s="270"/>
      <c r="E15" s="270"/>
      <c r="F15" s="270"/>
      <c r="G15" s="270"/>
      <c r="H15" s="270"/>
      <c r="I15" s="271"/>
      <c r="J15" s="130"/>
      <c r="K15" s="266"/>
      <c r="L15" s="267"/>
      <c r="M15" s="268"/>
    </row>
    <row r="16" spans="1:17" ht="12.75" customHeight="1" x14ac:dyDescent="0.35">
      <c r="A16" s="84"/>
      <c r="B16" s="85">
        <v>8</v>
      </c>
      <c r="C16" s="269"/>
      <c r="D16" s="270"/>
      <c r="E16" s="270"/>
      <c r="F16" s="270"/>
      <c r="G16" s="270"/>
      <c r="H16" s="270"/>
      <c r="I16" s="271"/>
      <c r="J16" s="130"/>
      <c r="K16" s="266"/>
      <c r="L16" s="267"/>
      <c r="M16" s="268"/>
    </row>
    <row r="17" spans="1:13" ht="12.75" customHeight="1" x14ac:dyDescent="0.35">
      <c r="A17" s="84">
        <f>A9+1</f>
        <v>43214</v>
      </c>
      <c r="B17" s="85">
        <v>1</v>
      </c>
      <c r="C17" s="269"/>
      <c r="D17" s="270"/>
      <c r="E17" s="270"/>
      <c r="F17" s="270"/>
      <c r="G17" s="270"/>
      <c r="H17" s="270"/>
      <c r="I17" s="271"/>
      <c r="J17" s="130"/>
      <c r="K17" s="266"/>
      <c r="L17" s="267"/>
      <c r="M17" s="268"/>
    </row>
    <row r="18" spans="1:13" ht="12.75" customHeight="1" x14ac:dyDescent="0.35">
      <c r="A18" s="84"/>
      <c r="B18" s="85">
        <v>2</v>
      </c>
      <c r="C18" s="269"/>
      <c r="D18" s="270"/>
      <c r="E18" s="270"/>
      <c r="F18" s="270"/>
      <c r="G18" s="270"/>
      <c r="H18" s="270"/>
      <c r="I18" s="271"/>
      <c r="J18" s="130"/>
      <c r="K18" s="266"/>
      <c r="L18" s="267"/>
      <c r="M18" s="268"/>
    </row>
    <row r="19" spans="1:13" ht="12.75" customHeight="1" x14ac:dyDescent="0.35">
      <c r="A19" s="84"/>
      <c r="B19" s="85">
        <v>3</v>
      </c>
      <c r="C19" s="269"/>
      <c r="D19" s="270"/>
      <c r="E19" s="270"/>
      <c r="F19" s="270"/>
      <c r="G19" s="270"/>
      <c r="H19" s="270"/>
      <c r="I19" s="271"/>
      <c r="J19" s="130"/>
      <c r="K19" s="266"/>
      <c r="L19" s="267"/>
      <c r="M19" s="268"/>
    </row>
    <row r="20" spans="1:13" ht="12.75" customHeight="1" x14ac:dyDescent="0.35">
      <c r="A20" s="84"/>
      <c r="B20" s="85">
        <v>4</v>
      </c>
      <c r="C20" s="269"/>
      <c r="D20" s="270"/>
      <c r="E20" s="270"/>
      <c r="F20" s="270"/>
      <c r="G20" s="270"/>
      <c r="H20" s="270"/>
      <c r="I20" s="271"/>
      <c r="J20" s="130"/>
      <c r="K20" s="266"/>
      <c r="L20" s="267"/>
      <c r="M20" s="268"/>
    </row>
    <row r="21" spans="1:13" x14ac:dyDescent="0.35">
      <c r="A21" s="84"/>
      <c r="B21" s="85">
        <v>5</v>
      </c>
      <c r="C21" s="269"/>
      <c r="D21" s="270"/>
      <c r="E21" s="270"/>
      <c r="F21" s="270"/>
      <c r="G21" s="270"/>
      <c r="H21" s="270"/>
      <c r="I21" s="271"/>
      <c r="J21" s="130"/>
      <c r="K21" s="266"/>
      <c r="L21" s="267"/>
      <c r="M21" s="268"/>
    </row>
    <row r="22" spans="1:13" x14ac:dyDescent="0.35">
      <c r="A22" s="84"/>
      <c r="B22" s="85">
        <v>6</v>
      </c>
      <c r="C22" s="269"/>
      <c r="D22" s="270"/>
      <c r="E22" s="270"/>
      <c r="F22" s="270"/>
      <c r="G22" s="270"/>
      <c r="H22" s="270"/>
      <c r="I22" s="271"/>
      <c r="J22" s="130"/>
      <c r="K22" s="266"/>
      <c r="L22" s="267"/>
      <c r="M22" s="268"/>
    </row>
    <row r="23" spans="1:13" x14ac:dyDescent="0.35">
      <c r="A23" s="84"/>
      <c r="B23" s="85">
        <v>7</v>
      </c>
      <c r="C23" s="269"/>
      <c r="D23" s="270"/>
      <c r="E23" s="270"/>
      <c r="F23" s="270"/>
      <c r="G23" s="270"/>
      <c r="H23" s="270"/>
      <c r="I23" s="271"/>
      <c r="J23" s="130"/>
      <c r="K23" s="266"/>
      <c r="L23" s="267"/>
      <c r="M23" s="268"/>
    </row>
    <row r="24" spans="1:13" x14ac:dyDescent="0.35">
      <c r="A24" s="84"/>
      <c r="B24" s="85">
        <v>8</v>
      </c>
      <c r="C24" s="269"/>
      <c r="D24" s="270"/>
      <c r="E24" s="270"/>
      <c r="F24" s="270"/>
      <c r="G24" s="270"/>
      <c r="H24" s="270"/>
      <c r="I24" s="271"/>
      <c r="J24" s="130"/>
      <c r="K24" s="266"/>
      <c r="L24" s="267"/>
      <c r="M24" s="268"/>
    </row>
    <row r="25" spans="1:13" x14ac:dyDescent="0.35">
      <c r="A25" s="84">
        <f>A9+2</f>
        <v>43215</v>
      </c>
      <c r="B25" s="85">
        <v>1</v>
      </c>
      <c r="C25" s="269"/>
      <c r="D25" s="270"/>
      <c r="E25" s="270"/>
      <c r="F25" s="270"/>
      <c r="G25" s="270"/>
      <c r="H25" s="270"/>
      <c r="I25" s="271"/>
      <c r="J25" s="130"/>
      <c r="K25" s="266"/>
      <c r="L25" s="267"/>
      <c r="M25" s="268"/>
    </row>
    <row r="26" spans="1:13" x14ac:dyDescent="0.35">
      <c r="A26" s="84"/>
      <c r="B26" s="85">
        <v>2</v>
      </c>
      <c r="C26" s="269"/>
      <c r="D26" s="270"/>
      <c r="E26" s="270"/>
      <c r="F26" s="270"/>
      <c r="G26" s="270"/>
      <c r="H26" s="270"/>
      <c r="I26" s="271"/>
      <c r="J26" s="130"/>
      <c r="K26" s="266"/>
      <c r="L26" s="267"/>
      <c r="M26" s="268"/>
    </row>
    <row r="27" spans="1:13" x14ac:dyDescent="0.35">
      <c r="A27" s="84"/>
      <c r="B27" s="85">
        <v>3</v>
      </c>
      <c r="C27" s="269"/>
      <c r="D27" s="270"/>
      <c r="E27" s="270"/>
      <c r="F27" s="270"/>
      <c r="G27" s="270"/>
      <c r="H27" s="270"/>
      <c r="I27" s="271"/>
      <c r="J27" s="130"/>
      <c r="K27" s="266"/>
      <c r="L27" s="267"/>
      <c r="M27" s="268"/>
    </row>
    <row r="28" spans="1:13" x14ac:dyDescent="0.35">
      <c r="A28" s="84"/>
      <c r="B28" s="85">
        <v>4</v>
      </c>
      <c r="C28" s="269"/>
      <c r="D28" s="270"/>
      <c r="E28" s="270"/>
      <c r="F28" s="270"/>
      <c r="G28" s="270"/>
      <c r="H28" s="270"/>
      <c r="I28" s="271"/>
      <c r="J28" s="130"/>
      <c r="K28" s="266"/>
      <c r="L28" s="267"/>
      <c r="M28" s="268"/>
    </row>
    <row r="29" spans="1:13" x14ac:dyDescent="0.35">
      <c r="A29" s="84"/>
      <c r="B29" s="85">
        <v>5</v>
      </c>
      <c r="C29" s="269"/>
      <c r="D29" s="270"/>
      <c r="E29" s="270"/>
      <c r="F29" s="270"/>
      <c r="G29" s="270"/>
      <c r="H29" s="270"/>
      <c r="I29" s="271"/>
      <c r="J29" s="130"/>
      <c r="K29" s="266"/>
      <c r="L29" s="267"/>
      <c r="M29" s="268"/>
    </row>
    <row r="30" spans="1:13" x14ac:dyDescent="0.35">
      <c r="A30" s="84"/>
      <c r="B30" s="85">
        <v>6</v>
      </c>
      <c r="C30" s="269"/>
      <c r="D30" s="270"/>
      <c r="E30" s="270"/>
      <c r="F30" s="270"/>
      <c r="G30" s="270"/>
      <c r="H30" s="270"/>
      <c r="I30" s="271"/>
      <c r="J30" s="130"/>
      <c r="K30" s="266"/>
      <c r="L30" s="267"/>
      <c r="M30" s="268"/>
    </row>
    <row r="31" spans="1:13" x14ac:dyDescent="0.35">
      <c r="A31" s="84"/>
      <c r="B31" s="85">
        <v>7</v>
      </c>
      <c r="C31" s="269"/>
      <c r="D31" s="270"/>
      <c r="E31" s="270"/>
      <c r="F31" s="270"/>
      <c r="G31" s="270"/>
      <c r="H31" s="270"/>
      <c r="I31" s="271"/>
      <c r="J31" s="130"/>
      <c r="K31" s="266"/>
      <c r="L31" s="267"/>
      <c r="M31" s="268"/>
    </row>
    <row r="32" spans="1:13" x14ac:dyDescent="0.35">
      <c r="A32" s="84"/>
      <c r="B32" s="85">
        <v>8</v>
      </c>
      <c r="C32" s="269"/>
      <c r="D32" s="270"/>
      <c r="E32" s="270"/>
      <c r="F32" s="270"/>
      <c r="G32" s="270"/>
      <c r="H32" s="270"/>
      <c r="I32" s="271"/>
      <c r="J32" s="130"/>
      <c r="K32" s="266"/>
      <c r="L32" s="267"/>
      <c r="M32" s="268"/>
    </row>
    <row r="33" spans="1:13" x14ac:dyDescent="0.35">
      <c r="A33" s="84">
        <f>A9+3</f>
        <v>43216</v>
      </c>
      <c r="B33" s="85">
        <v>1</v>
      </c>
      <c r="C33" s="269"/>
      <c r="D33" s="270"/>
      <c r="E33" s="270"/>
      <c r="F33" s="270"/>
      <c r="G33" s="270"/>
      <c r="H33" s="270"/>
      <c r="I33" s="271"/>
      <c r="J33" s="130"/>
      <c r="K33" s="266"/>
      <c r="L33" s="267"/>
      <c r="M33" s="268"/>
    </row>
    <row r="34" spans="1:13" x14ac:dyDescent="0.35">
      <c r="A34" s="84"/>
      <c r="B34" s="85">
        <v>2</v>
      </c>
      <c r="C34" s="269"/>
      <c r="D34" s="270"/>
      <c r="E34" s="270"/>
      <c r="F34" s="270"/>
      <c r="G34" s="270"/>
      <c r="H34" s="270"/>
      <c r="I34" s="271"/>
      <c r="J34" s="130"/>
      <c r="K34" s="266"/>
      <c r="L34" s="267"/>
      <c r="M34" s="268"/>
    </row>
    <row r="35" spans="1:13" x14ac:dyDescent="0.35">
      <c r="A35" s="84"/>
      <c r="B35" s="85">
        <v>3</v>
      </c>
      <c r="C35" s="269"/>
      <c r="D35" s="270"/>
      <c r="E35" s="270"/>
      <c r="F35" s="270"/>
      <c r="G35" s="270"/>
      <c r="H35" s="270"/>
      <c r="I35" s="271"/>
      <c r="J35" s="130"/>
      <c r="K35" s="266"/>
      <c r="L35" s="267"/>
      <c r="M35" s="268"/>
    </row>
    <row r="36" spans="1:13" x14ac:dyDescent="0.35">
      <c r="A36" s="84"/>
      <c r="B36" s="85">
        <v>4</v>
      </c>
      <c r="C36" s="269"/>
      <c r="D36" s="270"/>
      <c r="E36" s="270"/>
      <c r="F36" s="270"/>
      <c r="G36" s="270"/>
      <c r="H36" s="270"/>
      <c r="I36" s="271"/>
      <c r="J36" s="130"/>
      <c r="K36" s="266"/>
      <c r="L36" s="267"/>
      <c r="M36" s="268"/>
    </row>
    <row r="37" spans="1:13" x14ac:dyDescent="0.35">
      <c r="A37" s="84"/>
      <c r="B37" s="85">
        <v>5</v>
      </c>
      <c r="C37" s="269"/>
      <c r="D37" s="270"/>
      <c r="E37" s="270"/>
      <c r="F37" s="270"/>
      <c r="G37" s="270"/>
      <c r="H37" s="270"/>
      <c r="I37" s="271"/>
      <c r="J37" s="130"/>
      <c r="K37" s="266"/>
      <c r="L37" s="267"/>
      <c r="M37" s="268"/>
    </row>
    <row r="38" spans="1:13" x14ac:dyDescent="0.35">
      <c r="A38" s="84"/>
      <c r="B38" s="85">
        <v>6</v>
      </c>
      <c r="C38" s="269"/>
      <c r="D38" s="270"/>
      <c r="E38" s="270"/>
      <c r="F38" s="270"/>
      <c r="G38" s="270"/>
      <c r="H38" s="270"/>
      <c r="I38" s="271"/>
      <c r="J38" s="130"/>
      <c r="K38" s="266"/>
      <c r="L38" s="267"/>
      <c r="M38" s="268"/>
    </row>
    <row r="39" spans="1:13" x14ac:dyDescent="0.35">
      <c r="A39" s="84"/>
      <c r="B39" s="85">
        <v>7</v>
      </c>
      <c r="C39" s="269"/>
      <c r="D39" s="270"/>
      <c r="E39" s="270"/>
      <c r="F39" s="270"/>
      <c r="G39" s="270"/>
      <c r="H39" s="270"/>
      <c r="I39" s="271"/>
      <c r="J39" s="130"/>
      <c r="K39" s="266"/>
      <c r="L39" s="267"/>
      <c r="M39" s="268"/>
    </row>
    <row r="40" spans="1:13" x14ac:dyDescent="0.35">
      <c r="A40" s="84"/>
      <c r="B40" s="85">
        <v>8</v>
      </c>
      <c r="C40" s="269"/>
      <c r="D40" s="270"/>
      <c r="E40" s="270"/>
      <c r="F40" s="270"/>
      <c r="G40" s="270"/>
      <c r="H40" s="270"/>
      <c r="I40" s="271"/>
      <c r="J40" s="130"/>
      <c r="K40" s="266"/>
      <c r="L40" s="267"/>
      <c r="M40" s="268"/>
    </row>
    <row r="41" spans="1:13" x14ac:dyDescent="0.35">
      <c r="A41" s="84">
        <f>A9+4</f>
        <v>43217</v>
      </c>
      <c r="B41" s="85">
        <v>1</v>
      </c>
      <c r="C41" s="269"/>
      <c r="D41" s="270"/>
      <c r="E41" s="270"/>
      <c r="F41" s="270"/>
      <c r="G41" s="270"/>
      <c r="H41" s="270"/>
      <c r="I41" s="271"/>
      <c r="J41" s="130"/>
      <c r="K41" s="266"/>
      <c r="L41" s="267"/>
      <c r="M41" s="268"/>
    </row>
    <row r="42" spans="1:13" x14ac:dyDescent="0.35">
      <c r="A42" s="84"/>
      <c r="B42" s="85">
        <v>2</v>
      </c>
      <c r="C42" s="269"/>
      <c r="D42" s="270"/>
      <c r="E42" s="270"/>
      <c r="F42" s="270"/>
      <c r="G42" s="270"/>
      <c r="H42" s="270"/>
      <c r="I42" s="271"/>
      <c r="J42" s="130"/>
      <c r="K42" s="266"/>
      <c r="L42" s="267"/>
      <c r="M42" s="268"/>
    </row>
    <row r="43" spans="1:13" x14ac:dyDescent="0.35">
      <c r="A43" s="84"/>
      <c r="B43" s="85">
        <v>3</v>
      </c>
      <c r="C43" s="269"/>
      <c r="D43" s="270"/>
      <c r="E43" s="270"/>
      <c r="F43" s="270"/>
      <c r="G43" s="270"/>
      <c r="H43" s="270"/>
      <c r="I43" s="271"/>
      <c r="J43" s="130"/>
      <c r="K43" s="266"/>
      <c r="L43" s="267"/>
      <c r="M43" s="268"/>
    </row>
    <row r="44" spans="1:13" x14ac:dyDescent="0.35">
      <c r="A44" s="84"/>
      <c r="B44" s="85">
        <v>4</v>
      </c>
      <c r="C44" s="269"/>
      <c r="D44" s="270"/>
      <c r="E44" s="270"/>
      <c r="F44" s="270"/>
      <c r="G44" s="270"/>
      <c r="H44" s="270"/>
      <c r="I44" s="271"/>
      <c r="J44" s="130"/>
      <c r="K44" s="266"/>
      <c r="L44" s="267"/>
      <c r="M44" s="268"/>
    </row>
    <row r="45" spans="1:13" x14ac:dyDescent="0.35">
      <c r="A45" s="84"/>
      <c r="B45" s="85">
        <v>5</v>
      </c>
      <c r="C45" s="269"/>
      <c r="D45" s="270"/>
      <c r="E45" s="270"/>
      <c r="F45" s="270"/>
      <c r="G45" s="270"/>
      <c r="H45" s="270"/>
      <c r="I45" s="271"/>
      <c r="J45" s="130"/>
      <c r="K45" s="266"/>
      <c r="L45" s="267"/>
      <c r="M45" s="268"/>
    </row>
    <row r="46" spans="1:13" x14ac:dyDescent="0.35">
      <c r="A46" s="84"/>
      <c r="B46" s="85">
        <v>6</v>
      </c>
      <c r="C46" s="269"/>
      <c r="D46" s="270"/>
      <c r="E46" s="270"/>
      <c r="F46" s="270"/>
      <c r="G46" s="270"/>
      <c r="H46" s="270"/>
      <c r="I46" s="271"/>
      <c r="J46" s="130"/>
      <c r="K46" s="266"/>
      <c r="L46" s="267"/>
      <c r="M46" s="268"/>
    </row>
    <row r="47" spans="1:13" x14ac:dyDescent="0.35">
      <c r="A47" s="84"/>
      <c r="B47" s="85">
        <v>7</v>
      </c>
      <c r="C47" s="269"/>
      <c r="D47" s="270"/>
      <c r="E47" s="270"/>
      <c r="F47" s="270"/>
      <c r="G47" s="270"/>
      <c r="H47" s="270"/>
      <c r="I47" s="271"/>
      <c r="J47" s="130"/>
      <c r="K47" s="266"/>
      <c r="L47" s="267"/>
      <c r="M47" s="268"/>
    </row>
    <row r="48" spans="1:13" x14ac:dyDescent="0.35">
      <c r="A48" s="84"/>
      <c r="B48" s="85">
        <v>8</v>
      </c>
      <c r="C48" s="269"/>
      <c r="D48" s="270"/>
      <c r="E48" s="270"/>
      <c r="F48" s="270"/>
      <c r="G48" s="270"/>
      <c r="H48" s="270"/>
      <c r="I48" s="271"/>
      <c r="J48" s="130"/>
      <c r="K48" s="266"/>
      <c r="L48" s="267"/>
      <c r="M48" s="268"/>
    </row>
    <row r="49" spans="1:13" ht="14.25" customHeight="1" x14ac:dyDescent="0.35">
      <c r="A49" s="272"/>
      <c r="B49" s="272"/>
      <c r="C49" s="273"/>
      <c r="D49" s="273"/>
      <c r="E49" s="24"/>
      <c r="F49" s="23"/>
      <c r="G49" s="228" t="s">
        <v>268</v>
      </c>
      <c r="H49" s="229">
        <f>'rapp 12'!H49+'rapp 12'!J49</f>
        <v>0</v>
      </c>
      <c r="I49" s="226"/>
      <c r="J49" s="108">
        <f>SUM(J9:J48)</f>
        <v>0</v>
      </c>
      <c r="K49" s="108" t="s">
        <v>60</v>
      </c>
      <c r="L49" s="82"/>
      <c r="M49" s="230" t="str">
        <f>"Totaal:"&amp;(H49+J49)</f>
        <v>Totaal:0</v>
      </c>
    </row>
  </sheetData>
  <sheetProtection algorithmName="SHA-512" hashValue="PjlUomtjTV/8bCqM++1bsZhl4g30xk1ui7srY/dnNEVIs9ZC3cDzySUUH+FZmLZmNve7OPjNXvmE8Ahc0fPKnQ==" saltValue="L3EeFVvfuMYK0PPonTxYnQ==" spinCount="100000" sheet="1" selectLockedCells="1"/>
  <mergeCells count="92">
    <mergeCell ref="A49:D49"/>
    <mergeCell ref="C46:I46"/>
    <mergeCell ref="K46:M46"/>
    <mergeCell ref="C47:I47"/>
    <mergeCell ref="K47:M47"/>
    <mergeCell ref="C48:I48"/>
    <mergeCell ref="K48:M48"/>
    <mergeCell ref="C43:I43"/>
    <mergeCell ref="K43:M43"/>
    <mergeCell ref="C44:I44"/>
    <mergeCell ref="K44:M44"/>
    <mergeCell ref="C45:I45"/>
    <mergeCell ref="K45:M45"/>
    <mergeCell ref="C40:I40"/>
    <mergeCell ref="K40:M40"/>
    <mergeCell ref="C41:I41"/>
    <mergeCell ref="K41:M41"/>
    <mergeCell ref="C42:I42"/>
    <mergeCell ref="K42:M42"/>
    <mergeCell ref="C37:I37"/>
    <mergeCell ref="K37:M37"/>
    <mergeCell ref="C38:I38"/>
    <mergeCell ref="K38:M38"/>
    <mergeCell ref="C39:I39"/>
    <mergeCell ref="K39:M39"/>
    <mergeCell ref="C34:I34"/>
    <mergeCell ref="K34:M34"/>
    <mergeCell ref="C35:I35"/>
    <mergeCell ref="K35:M35"/>
    <mergeCell ref="C36:I36"/>
    <mergeCell ref="K36:M36"/>
    <mergeCell ref="C31:I31"/>
    <mergeCell ref="K31:M31"/>
    <mergeCell ref="C32:I32"/>
    <mergeCell ref="K32:M32"/>
    <mergeCell ref="C33:I33"/>
    <mergeCell ref="K33:M33"/>
    <mergeCell ref="C28:I28"/>
    <mergeCell ref="K28:M28"/>
    <mergeCell ref="C29:I29"/>
    <mergeCell ref="K29:M29"/>
    <mergeCell ref="C30:I30"/>
    <mergeCell ref="K30:M30"/>
    <mergeCell ref="C25:I25"/>
    <mergeCell ref="K25:M25"/>
    <mergeCell ref="C26:I26"/>
    <mergeCell ref="K26:M26"/>
    <mergeCell ref="C27:I27"/>
    <mergeCell ref="K27:M27"/>
    <mergeCell ref="C22:I22"/>
    <mergeCell ref="K22:M22"/>
    <mergeCell ref="C23:I23"/>
    <mergeCell ref="K23:M23"/>
    <mergeCell ref="C24:I24"/>
    <mergeCell ref="K24:M24"/>
    <mergeCell ref="C19:I19"/>
    <mergeCell ref="K19:M19"/>
    <mergeCell ref="C20:I20"/>
    <mergeCell ref="K20:M20"/>
    <mergeCell ref="C21:I21"/>
    <mergeCell ref="K21:M21"/>
    <mergeCell ref="C16:I16"/>
    <mergeCell ref="K16:M16"/>
    <mergeCell ref="C17:I17"/>
    <mergeCell ref="K17:M17"/>
    <mergeCell ref="C18:I18"/>
    <mergeCell ref="K18:M18"/>
    <mergeCell ref="C13:I13"/>
    <mergeCell ref="K13:M13"/>
    <mergeCell ref="C14:I14"/>
    <mergeCell ref="K14:M14"/>
    <mergeCell ref="C15:I15"/>
    <mergeCell ref="K15:M15"/>
    <mergeCell ref="C10:I10"/>
    <mergeCell ref="K10:M10"/>
    <mergeCell ref="C11:I11"/>
    <mergeCell ref="K11:M11"/>
    <mergeCell ref="C12:I12"/>
    <mergeCell ref="K12:M12"/>
    <mergeCell ref="C9:I9"/>
    <mergeCell ref="K9:M9"/>
    <mergeCell ref="A3:C3"/>
    <mergeCell ref="I3:J3"/>
    <mergeCell ref="K3:M3"/>
    <mergeCell ref="A4:C4"/>
    <mergeCell ref="I4:J4"/>
    <mergeCell ref="K4:M4"/>
    <mergeCell ref="A5:C5"/>
    <mergeCell ref="I5:J5"/>
    <mergeCell ref="K5:M5"/>
    <mergeCell ref="A7:M7"/>
    <mergeCell ref="K8:M8"/>
  </mergeCells>
  <dataValidations count="1">
    <dataValidation type="list" allowBlank="1" showInputMessage="1" showErrorMessage="1" sqref="K9:M48" xr:uid="{3F9E6C0E-5216-4A80-8EBA-338008B09128}">
      <formula1>IF(Oplnr=1,AMO,IF(Oplnr=2,GD,KO))</formula1>
    </dataValidation>
  </dataValidations>
  <pageMargins left="0.70866141732283472" right="0.59055118110236227" top="0.47244094488188981" bottom="1.0236220472440944" header="0.31496062992125984" footer="0.31496062992125984"/>
  <pageSetup paperSize="9" scale="74"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E70E5-74A9-468A-97D5-AE3B92520B9F}">
  <sheetPr codeName="Blad22">
    <pageSetUpPr fitToPage="1"/>
  </sheetPr>
  <dimension ref="A1:Q49"/>
  <sheetViews>
    <sheetView zoomScale="90" zoomScaleNormal="90" workbookViewId="0">
      <selection activeCell="B3" sqref="B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8.6640625" customWidth="1"/>
    <col min="10" max="10" width="10.796875" customWidth="1"/>
    <col min="11" max="12" width="13.265625" customWidth="1"/>
    <col min="13" max="13" width="16.53125" customWidth="1"/>
    <col min="14" max="14" width="9.1328125" style="9" customWidth="1"/>
    <col min="15" max="15" width="9.06640625" customWidth="1"/>
    <col min="17" max="17" width="9.06640625" style="186"/>
  </cols>
  <sheetData>
    <row r="1" spans="1:17" ht="15" x14ac:dyDescent="0.4">
      <c r="A1" s="22" t="str">
        <f>"Bijlage 6: Weekrapportage "&amp;'Algemene Informatie'!$B$16</f>
        <v>Bijlage 6: Weekrapportage AMO (Applicatie- en mediaontwikkelaar 25187)</v>
      </c>
      <c r="B1" s="22"/>
      <c r="C1" s="21"/>
      <c r="D1" s="21"/>
      <c r="E1" s="21"/>
      <c r="F1" s="21"/>
      <c r="G1" s="21"/>
      <c r="H1" s="21"/>
      <c r="I1" s="21"/>
      <c r="J1" s="82"/>
      <c r="K1" s="82"/>
      <c r="L1" s="82"/>
      <c r="M1" s="82"/>
      <c r="Q1" s="186">
        <f>COUNTIF(K$9:M$48,Menu!D3)</f>
        <v>0</v>
      </c>
    </row>
    <row r="2" spans="1:17" x14ac:dyDescent="0.35">
      <c r="A2" s="21"/>
      <c r="B2" s="21"/>
      <c r="C2" s="21"/>
      <c r="D2" s="21"/>
      <c r="E2" s="82"/>
      <c r="F2" s="82"/>
      <c r="G2" s="82"/>
      <c r="H2" s="21"/>
      <c r="I2" s="21"/>
      <c r="J2" s="82"/>
      <c r="K2" s="82"/>
      <c r="L2" s="82"/>
      <c r="M2" s="82"/>
      <c r="Q2" s="186">
        <f>COUNTIF(K$9:M$48,Menu!D4)</f>
        <v>0</v>
      </c>
    </row>
    <row r="3" spans="1:17" ht="13.15" x14ac:dyDescent="0.35">
      <c r="A3" s="275" t="s">
        <v>28</v>
      </c>
      <c r="B3" s="275"/>
      <c r="C3" s="275"/>
      <c r="D3" s="208" t="str">
        <f>IF('Algemene Informatie'!$B$3=0,"",'Algemene Informatie'!$B$3&amp;", "&amp;'Algemene Informatie'!$B$4&amp;" ("&amp;'Algemene Informatie'!$B$5&amp;")"&amp;" "&amp;'Algemene Informatie'!$B$13)</f>
        <v/>
      </c>
      <c r="E3" s="86"/>
      <c r="F3" s="88"/>
      <c r="G3" s="89"/>
      <c r="H3" s="21"/>
      <c r="I3" s="275" t="s">
        <v>78</v>
      </c>
      <c r="J3" s="275"/>
      <c r="K3" s="274" t="str">
        <f>IF('Algemene Informatie'!$B$39=0,"",'Algemene Informatie'!$B$39)</f>
        <v>2017-2018</v>
      </c>
      <c r="L3" s="274"/>
      <c r="M3" s="274"/>
      <c r="Q3" s="186">
        <f>COUNTIF(K$9:M$48,Menu!D5)</f>
        <v>0</v>
      </c>
    </row>
    <row r="4" spans="1:17" ht="13.15" x14ac:dyDescent="0.35">
      <c r="A4" s="276" t="s">
        <v>61</v>
      </c>
      <c r="B4" s="277"/>
      <c r="C4" s="278"/>
      <c r="D4" s="208" t="str">
        <f>IF('Algemene Informatie'!$B$17=0,"",'Algemene Informatie'!$B$17)</f>
        <v/>
      </c>
      <c r="E4" s="86"/>
      <c r="F4" s="88"/>
      <c r="G4" s="89"/>
      <c r="H4" s="21"/>
      <c r="I4" s="275" t="s">
        <v>29</v>
      </c>
      <c r="J4" s="275"/>
      <c r="K4" s="274" t="str">
        <f>IF('Algemene Informatie'!$B$28=0,"",'Algemene Informatie'!$B$28)</f>
        <v/>
      </c>
      <c r="L4" s="274"/>
      <c r="M4" s="274"/>
      <c r="Q4" s="186">
        <f>COUNTIF(K$9:M$48,Menu!D6)</f>
        <v>0</v>
      </c>
    </row>
    <row r="5" spans="1:17" ht="13.15" x14ac:dyDescent="0.35">
      <c r="A5" s="275" t="s">
        <v>88</v>
      </c>
      <c r="B5" s="275"/>
      <c r="C5" s="275"/>
      <c r="D5" s="208" t="str">
        <f>IF('Algemene Informatie'!$B$18=0,"",'Algemene Informatie'!$B$18)</f>
        <v/>
      </c>
      <c r="E5" s="86"/>
      <c r="F5" s="86"/>
      <c r="G5" s="82"/>
      <c r="H5" s="21"/>
      <c r="I5" s="275" t="s">
        <v>30</v>
      </c>
      <c r="J5" s="275"/>
      <c r="K5" s="274" t="str">
        <f>IF('Algemene Informatie'!$B$32=0,"",'Algemene Informatie'!$B$32)</f>
        <v/>
      </c>
      <c r="L5" s="274"/>
      <c r="M5" s="274"/>
      <c r="Q5" s="186">
        <f>COUNTIF(K$9:M$48,Menu!D7)</f>
        <v>0</v>
      </c>
    </row>
    <row r="6" spans="1:17" ht="13.15" x14ac:dyDescent="0.35">
      <c r="A6" s="91"/>
      <c r="B6" s="88"/>
      <c r="C6" s="88"/>
      <c r="D6" s="92"/>
      <c r="E6" s="86"/>
      <c r="F6" s="86"/>
      <c r="G6" s="82"/>
      <c r="H6" s="82"/>
      <c r="I6" s="88"/>
      <c r="J6" s="88"/>
      <c r="K6" s="92"/>
      <c r="L6" s="92"/>
      <c r="M6" s="92"/>
      <c r="Q6" s="186">
        <f>COUNTIF(K$9:M$48,Menu!D8)</f>
        <v>0</v>
      </c>
    </row>
    <row r="7" spans="1:17" ht="13.15" x14ac:dyDescent="0.4">
      <c r="A7" s="279" t="str">
        <f>IF(AND(ISNONTEXT($A$9),NOT(ISBLANK($A$9))),"RAPPORTAGE WEEK "&amp;1+INT((A9-DATE(YEAR(A9+4-WEEKDAY(A9+6)),1,5)+WEEKDAY(DATE(YEAR(A9+4-WEEKDAY(A9+6)),1,3)))/7),"RAPPORTAGE WEEK Nr.")</f>
        <v>RAPPORTAGE WEEK 18</v>
      </c>
      <c r="B7" s="280"/>
      <c r="C7" s="280"/>
      <c r="D7" s="280"/>
      <c r="E7" s="280"/>
      <c r="F7" s="280"/>
      <c r="G7" s="280"/>
      <c r="H7" s="280"/>
      <c r="I7" s="280"/>
      <c r="J7" s="280"/>
      <c r="K7" s="280"/>
      <c r="L7" s="280"/>
      <c r="M7" s="281"/>
      <c r="Q7" s="186">
        <f>COUNTIF(K$9:M$48,Menu!D9)</f>
        <v>0</v>
      </c>
    </row>
    <row r="8" spans="1:17" s="61" customFormat="1" ht="13.15" x14ac:dyDescent="0.35">
      <c r="A8" s="109" t="s">
        <v>31</v>
      </c>
      <c r="B8" s="131" t="s">
        <v>75</v>
      </c>
      <c r="C8" s="109" t="s">
        <v>32</v>
      </c>
      <c r="D8" s="132"/>
      <c r="E8" s="132"/>
      <c r="F8" s="132"/>
      <c r="G8" s="132"/>
      <c r="H8" s="132"/>
      <c r="I8" s="133"/>
      <c r="J8" s="134" t="s">
        <v>72</v>
      </c>
      <c r="K8" s="282" t="s">
        <v>221</v>
      </c>
      <c r="L8" s="283"/>
      <c r="M8" s="284"/>
      <c r="N8" s="135"/>
      <c r="Q8" s="186">
        <f>COUNTIF(K$9:M$48,Menu!D10)</f>
        <v>0</v>
      </c>
    </row>
    <row r="9" spans="1:17" ht="12.75" customHeight="1" x14ac:dyDescent="0.35">
      <c r="A9" s="84">
        <f>'BPV-tijd'!I36</f>
        <v>43220</v>
      </c>
      <c r="B9" s="85">
        <v>1</v>
      </c>
      <c r="C9" s="269"/>
      <c r="D9" s="270"/>
      <c r="E9" s="270"/>
      <c r="F9" s="270"/>
      <c r="G9" s="270"/>
      <c r="H9" s="270"/>
      <c r="I9" s="271"/>
      <c r="J9" s="130"/>
      <c r="K9" s="266"/>
      <c r="L9" s="267"/>
      <c r="M9" s="268"/>
      <c r="Q9" s="186">
        <f>COUNTIF(K$9:M$48,Menu!D11)</f>
        <v>0</v>
      </c>
    </row>
    <row r="10" spans="1:17" ht="12.75" customHeight="1" x14ac:dyDescent="0.35">
      <c r="A10" s="84"/>
      <c r="B10" s="85">
        <v>2</v>
      </c>
      <c r="C10" s="269"/>
      <c r="D10" s="270"/>
      <c r="E10" s="270"/>
      <c r="F10" s="270"/>
      <c r="G10" s="270"/>
      <c r="H10" s="270"/>
      <c r="I10" s="271"/>
      <c r="J10" s="130"/>
      <c r="K10" s="266"/>
      <c r="L10" s="267"/>
      <c r="M10" s="268"/>
      <c r="Q10" s="186">
        <f>COUNTIF(K$9:M$48,Menu!D12)</f>
        <v>0</v>
      </c>
    </row>
    <row r="11" spans="1:17" ht="12.75" customHeight="1" x14ac:dyDescent="0.35">
      <c r="A11" s="84"/>
      <c r="B11" s="85">
        <v>3</v>
      </c>
      <c r="C11" s="269"/>
      <c r="D11" s="270"/>
      <c r="E11" s="270"/>
      <c r="F11" s="270"/>
      <c r="G11" s="270"/>
      <c r="H11" s="270"/>
      <c r="I11" s="271"/>
      <c r="J11" s="130"/>
      <c r="K11" s="266"/>
      <c r="L11" s="267"/>
      <c r="M11" s="268"/>
      <c r="Q11" s="186">
        <f>COUNTIF(K$9:M$48,Menu!D13)</f>
        <v>0</v>
      </c>
    </row>
    <row r="12" spans="1:17" ht="12.75" customHeight="1" x14ac:dyDescent="0.35">
      <c r="A12" s="84"/>
      <c r="B12" s="85">
        <v>4</v>
      </c>
      <c r="C12" s="269"/>
      <c r="D12" s="270"/>
      <c r="E12" s="270"/>
      <c r="F12" s="270"/>
      <c r="G12" s="270"/>
      <c r="H12" s="270"/>
      <c r="I12" s="271"/>
      <c r="J12" s="130"/>
      <c r="K12" s="266"/>
      <c r="L12" s="267"/>
      <c r="M12" s="268"/>
    </row>
    <row r="13" spans="1:17" ht="12.75" customHeight="1" x14ac:dyDescent="0.35">
      <c r="A13" s="84"/>
      <c r="B13" s="85">
        <v>5</v>
      </c>
      <c r="C13" s="269"/>
      <c r="D13" s="270"/>
      <c r="E13" s="270"/>
      <c r="F13" s="270"/>
      <c r="G13" s="270"/>
      <c r="H13" s="270"/>
      <c r="I13" s="271"/>
      <c r="J13" s="130"/>
      <c r="K13" s="266"/>
      <c r="L13" s="267"/>
      <c r="M13" s="268"/>
    </row>
    <row r="14" spans="1:17" ht="12.75" customHeight="1" x14ac:dyDescent="0.35">
      <c r="A14" s="84"/>
      <c r="B14" s="85">
        <v>6</v>
      </c>
      <c r="C14" s="269"/>
      <c r="D14" s="270"/>
      <c r="E14" s="270"/>
      <c r="F14" s="270"/>
      <c r="G14" s="270"/>
      <c r="H14" s="270"/>
      <c r="I14" s="271"/>
      <c r="J14" s="130"/>
      <c r="K14" s="266"/>
      <c r="L14" s="267"/>
      <c r="M14" s="268"/>
    </row>
    <row r="15" spans="1:17" ht="12.75" customHeight="1" x14ac:dyDescent="0.35">
      <c r="A15" s="84"/>
      <c r="B15" s="85">
        <v>7</v>
      </c>
      <c r="C15" s="269"/>
      <c r="D15" s="270"/>
      <c r="E15" s="270"/>
      <c r="F15" s="270"/>
      <c r="G15" s="270"/>
      <c r="H15" s="270"/>
      <c r="I15" s="271"/>
      <c r="J15" s="130"/>
      <c r="K15" s="266"/>
      <c r="L15" s="267"/>
      <c r="M15" s="268"/>
    </row>
    <row r="16" spans="1:17" ht="12.75" customHeight="1" x14ac:dyDescent="0.35">
      <c r="A16" s="84"/>
      <c r="B16" s="85">
        <v>8</v>
      </c>
      <c r="C16" s="269"/>
      <c r="D16" s="270"/>
      <c r="E16" s="270"/>
      <c r="F16" s="270"/>
      <c r="G16" s="270"/>
      <c r="H16" s="270"/>
      <c r="I16" s="271"/>
      <c r="J16" s="130"/>
      <c r="K16" s="266"/>
      <c r="L16" s="267"/>
      <c r="M16" s="268"/>
    </row>
    <row r="17" spans="1:13" ht="12.75" customHeight="1" x14ac:dyDescent="0.35">
      <c r="A17" s="84">
        <f>A9+1</f>
        <v>43221</v>
      </c>
      <c r="B17" s="85">
        <v>1</v>
      </c>
      <c r="C17" s="269"/>
      <c r="D17" s="270"/>
      <c r="E17" s="270"/>
      <c r="F17" s="270"/>
      <c r="G17" s="270"/>
      <c r="H17" s="270"/>
      <c r="I17" s="271"/>
      <c r="J17" s="130"/>
      <c r="K17" s="266"/>
      <c r="L17" s="267"/>
      <c r="M17" s="268"/>
    </row>
    <row r="18" spans="1:13" ht="12.75" customHeight="1" x14ac:dyDescent="0.35">
      <c r="A18" s="84"/>
      <c r="B18" s="85">
        <v>2</v>
      </c>
      <c r="C18" s="269"/>
      <c r="D18" s="270"/>
      <c r="E18" s="270"/>
      <c r="F18" s="270"/>
      <c r="G18" s="270"/>
      <c r="H18" s="270"/>
      <c r="I18" s="271"/>
      <c r="J18" s="130"/>
      <c r="K18" s="266"/>
      <c r="L18" s="267"/>
      <c r="M18" s="268"/>
    </row>
    <row r="19" spans="1:13" ht="12.75" customHeight="1" x14ac:dyDescent="0.35">
      <c r="A19" s="84"/>
      <c r="B19" s="85">
        <v>3</v>
      </c>
      <c r="C19" s="269"/>
      <c r="D19" s="270"/>
      <c r="E19" s="270"/>
      <c r="F19" s="270"/>
      <c r="G19" s="270"/>
      <c r="H19" s="270"/>
      <c r="I19" s="271"/>
      <c r="J19" s="130"/>
      <c r="K19" s="266"/>
      <c r="L19" s="267"/>
      <c r="M19" s="268"/>
    </row>
    <row r="20" spans="1:13" ht="12.75" customHeight="1" x14ac:dyDescent="0.35">
      <c r="A20" s="84"/>
      <c r="B20" s="85">
        <v>4</v>
      </c>
      <c r="C20" s="269"/>
      <c r="D20" s="270"/>
      <c r="E20" s="270"/>
      <c r="F20" s="270"/>
      <c r="G20" s="270"/>
      <c r="H20" s="270"/>
      <c r="I20" s="271"/>
      <c r="J20" s="130"/>
      <c r="K20" s="266"/>
      <c r="L20" s="267"/>
      <c r="M20" s="268"/>
    </row>
    <row r="21" spans="1:13" x14ac:dyDescent="0.35">
      <c r="A21" s="84"/>
      <c r="B21" s="85">
        <v>5</v>
      </c>
      <c r="C21" s="269"/>
      <c r="D21" s="270"/>
      <c r="E21" s="270"/>
      <c r="F21" s="270"/>
      <c r="G21" s="270"/>
      <c r="H21" s="270"/>
      <c r="I21" s="271"/>
      <c r="J21" s="130"/>
      <c r="K21" s="266"/>
      <c r="L21" s="267"/>
      <c r="M21" s="268"/>
    </row>
    <row r="22" spans="1:13" x14ac:dyDescent="0.35">
      <c r="A22" s="84"/>
      <c r="B22" s="85">
        <v>6</v>
      </c>
      <c r="C22" s="269"/>
      <c r="D22" s="270"/>
      <c r="E22" s="270"/>
      <c r="F22" s="270"/>
      <c r="G22" s="270"/>
      <c r="H22" s="270"/>
      <c r="I22" s="271"/>
      <c r="J22" s="130"/>
      <c r="K22" s="266"/>
      <c r="L22" s="267"/>
      <c r="M22" s="268"/>
    </row>
    <row r="23" spans="1:13" x14ac:dyDescent="0.35">
      <c r="A23" s="84"/>
      <c r="B23" s="85">
        <v>7</v>
      </c>
      <c r="C23" s="269"/>
      <c r="D23" s="270"/>
      <c r="E23" s="270"/>
      <c r="F23" s="270"/>
      <c r="G23" s="270"/>
      <c r="H23" s="270"/>
      <c r="I23" s="271"/>
      <c r="J23" s="130"/>
      <c r="K23" s="266"/>
      <c r="L23" s="267"/>
      <c r="M23" s="268"/>
    </row>
    <row r="24" spans="1:13" x14ac:dyDescent="0.35">
      <c r="A24" s="84"/>
      <c r="B24" s="85">
        <v>8</v>
      </c>
      <c r="C24" s="269"/>
      <c r="D24" s="270"/>
      <c r="E24" s="270"/>
      <c r="F24" s="270"/>
      <c r="G24" s="270"/>
      <c r="H24" s="270"/>
      <c r="I24" s="271"/>
      <c r="J24" s="130"/>
      <c r="K24" s="266"/>
      <c r="L24" s="267"/>
      <c r="M24" s="268"/>
    </row>
    <row r="25" spans="1:13" x14ac:dyDescent="0.35">
      <c r="A25" s="84">
        <f>A9+2</f>
        <v>43222</v>
      </c>
      <c r="B25" s="85">
        <v>1</v>
      </c>
      <c r="C25" s="269"/>
      <c r="D25" s="270"/>
      <c r="E25" s="270"/>
      <c r="F25" s="270"/>
      <c r="G25" s="270"/>
      <c r="H25" s="270"/>
      <c r="I25" s="271"/>
      <c r="J25" s="130"/>
      <c r="K25" s="266"/>
      <c r="L25" s="267"/>
      <c r="M25" s="268"/>
    </row>
    <row r="26" spans="1:13" x14ac:dyDescent="0.35">
      <c r="A26" s="84"/>
      <c r="B26" s="85">
        <v>2</v>
      </c>
      <c r="C26" s="269"/>
      <c r="D26" s="270"/>
      <c r="E26" s="270"/>
      <c r="F26" s="270"/>
      <c r="G26" s="270"/>
      <c r="H26" s="270"/>
      <c r="I26" s="271"/>
      <c r="J26" s="130"/>
      <c r="K26" s="266"/>
      <c r="L26" s="267"/>
      <c r="M26" s="268"/>
    </row>
    <row r="27" spans="1:13" x14ac:dyDescent="0.35">
      <c r="A27" s="84"/>
      <c r="B27" s="85">
        <v>3</v>
      </c>
      <c r="C27" s="269"/>
      <c r="D27" s="270"/>
      <c r="E27" s="270"/>
      <c r="F27" s="270"/>
      <c r="G27" s="270"/>
      <c r="H27" s="270"/>
      <c r="I27" s="271"/>
      <c r="J27" s="130"/>
      <c r="K27" s="266"/>
      <c r="L27" s="267"/>
      <c r="M27" s="268"/>
    </row>
    <row r="28" spans="1:13" x14ac:dyDescent="0.35">
      <c r="A28" s="84"/>
      <c r="B28" s="85">
        <v>4</v>
      </c>
      <c r="C28" s="269"/>
      <c r="D28" s="270"/>
      <c r="E28" s="270"/>
      <c r="F28" s="270"/>
      <c r="G28" s="270"/>
      <c r="H28" s="270"/>
      <c r="I28" s="271"/>
      <c r="J28" s="130"/>
      <c r="K28" s="266"/>
      <c r="L28" s="267"/>
      <c r="M28" s="268"/>
    </row>
    <row r="29" spans="1:13" x14ac:dyDescent="0.35">
      <c r="A29" s="84"/>
      <c r="B29" s="85">
        <v>5</v>
      </c>
      <c r="C29" s="269"/>
      <c r="D29" s="270"/>
      <c r="E29" s="270"/>
      <c r="F29" s="270"/>
      <c r="G29" s="270"/>
      <c r="H29" s="270"/>
      <c r="I29" s="271"/>
      <c r="J29" s="130"/>
      <c r="K29" s="266"/>
      <c r="L29" s="267"/>
      <c r="M29" s="268"/>
    </row>
    <row r="30" spans="1:13" x14ac:dyDescent="0.35">
      <c r="A30" s="84"/>
      <c r="B30" s="85">
        <v>6</v>
      </c>
      <c r="C30" s="269"/>
      <c r="D30" s="270"/>
      <c r="E30" s="270"/>
      <c r="F30" s="270"/>
      <c r="G30" s="270"/>
      <c r="H30" s="270"/>
      <c r="I30" s="271"/>
      <c r="J30" s="130"/>
      <c r="K30" s="266"/>
      <c r="L30" s="267"/>
      <c r="M30" s="268"/>
    </row>
    <row r="31" spans="1:13" x14ac:dyDescent="0.35">
      <c r="A31" s="84"/>
      <c r="B31" s="85">
        <v>7</v>
      </c>
      <c r="C31" s="269"/>
      <c r="D31" s="270"/>
      <c r="E31" s="270"/>
      <c r="F31" s="270"/>
      <c r="G31" s="270"/>
      <c r="H31" s="270"/>
      <c r="I31" s="271"/>
      <c r="J31" s="130"/>
      <c r="K31" s="266"/>
      <c r="L31" s="267"/>
      <c r="M31" s="268"/>
    </row>
    <row r="32" spans="1:13" x14ac:dyDescent="0.35">
      <c r="A32" s="84"/>
      <c r="B32" s="85">
        <v>8</v>
      </c>
      <c r="C32" s="269"/>
      <c r="D32" s="270"/>
      <c r="E32" s="270"/>
      <c r="F32" s="270"/>
      <c r="G32" s="270"/>
      <c r="H32" s="270"/>
      <c r="I32" s="271"/>
      <c r="J32" s="130"/>
      <c r="K32" s="266"/>
      <c r="L32" s="267"/>
      <c r="M32" s="268"/>
    </row>
    <row r="33" spans="1:13" x14ac:dyDescent="0.35">
      <c r="A33" s="84">
        <f>A9+3</f>
        <v>43223</v>
      </c>
      <c r="B33" s="85">
        <v>1</v>
      </c>
      <c r="C33" s="269"/>
      <c r="D33" s="270"/>
      <c r="E33" s="270"/>
      <c r="F33" s="270"/>
      <c r="G33" s="270"/>
      <c r="H33" s="270"/>
      <c r="I33" s="271"/>
      <c r="J33" s="130"/>
      <c r="K33" s="266"/>
      <c r="L33" s="267"/>
      <c r="M33" s="268"/>
    </row>
    <row r="34" spans="1:13" x14ac:dyDescent="0.35">
      <c r="A34" s="84"/>
      <c r="B34" s="85">
        <v>2</v>
      </c>
      <c r="C34" s="269"/>
      <c r="D34" s="270"/>
      <c r="E34" s="270"/>
      <c r="F34" s="270"/>
      <c r="G34" s="270"/>
      <c r="H34" s="270"/>
      <c r="I34" s="271"/>
      <c r="J34" s="130"/>
      <c r="K34" s="266"/>
      <c r="L34" s="267"/>
      <c r="M34" s="268"/>
    </row>
    <row r="35" spans="1:13" x14ac:dyDescent="0.35">
      <c r="A35" s="84"/>
      <c r="B35" s="85">
        <v>3</v>
      </c>
      <c r="C35" s="269"/>
      <c r="D35" s="270"/>
      <c r="E35" s="270"/>
      <c r="F35" s="270"/>
      <c r="G35" s="270"/>
      <c r="H35" s="270"/>
      <c r="I35" s="271"/>
      <c r="J35" s="130"/>
      <c r="K35" s="266"/>
      <c r="L35" s="267"/>
      <c r="M35" s="268"/>
    </row>
    <row r="36" spans="1:13" x14ac:dyDescent="0.35">
      <c r="A36" s="84"/>
      <c r="B36" s="85">
        <v>4</v>
      </c>
      <c r="C36" s="269"/>
      <c r="D36" s="270"/>
      <c r="E36" s="270"/>
      <c r="F36" s="270"/>
      <c r="G36" s="270"/>
      <c r="H36" s="270"/>
      <c r="I36" s="271"/>
      <c r="J36" s="130"/>
      <c r="K36" s="266"/>
      <c r="L36" s="267"/>
      <c r="M36" s="268"/>
    </row>
    <row r="37" spans="1:13" x14ac:dyDescent="0.35">
      <c r="A37" s="84"/>
      <c r="B37" s="85">
        <v>5</v>
      </c>
      <c r="C37" s="269"/>
      <c r="D37" s="270"/>
      <c r="E37" s="270"/>
      <c r="F37" s="270"/>
      <c r="G37" s="270"/>
      <c r="H37" s="270"/>
      <c r="I37" s="271"/>
      <c r="J37" s="130"/>
      <c r="K37" s="266"/>
      <c r="L37" s="267"/>
      <c r="M37" s="268"/>
    </row>
    <row r="38" spans="1:13" x14ac:dyDescent="0.35">
      <c r="A38" s="84"/>
      <c r="B38" s="85">
        <v>6</v>
      </c>
      <c r="C38" s="269"/>
      <c r="D38" s="270"/>
      <c r="E38" s="270"/>
      <c r="F38" s="270"/>
      <c r="G38" s="270"/>
      <c r="H38" s="270"/>
      <c r="I38" s="271"/>
      <c r="J38" s="130"/>
      <c r="K38" s="266"/>
      <c r="L38" s="267"/>
      <c r="M38" s="268"/>
    </row>
    <row r="39" spans="1:13" x14ac:dyDescent="0.35">
      <c r="A39" s="84"/>
      <c r="B39" s="85">
        <v>7</v>
      </c>
      <c r="C39" s="269"/>
      <c r="D39" s="270"/>
      <c r="E39" s="270"/>
      <c r="F39" s="270"/>
      <c r="G39" s="270"/>
      <c r="H39" s="270"/>
      <c r="I39" s="271"/>
      <c r="J39" s="130"/>
      <c r="K39" s="266"/>
      <c r="L39" s="267"/>
      <c r="M39" s="268"/>
    </row>
    <row r="40" spans="1:13" x14ac:dyDescent="0.35">
      <c r="A40" s="84"/>
      <c r="B40" s="85">
        <v>8</v>
      </c>
      <c r="C40" s="269"/>
      <c r="D40" s="270"/>
      <c r="E40" s="270"/>
      <c r="F40" s="270"/>
      <c r="G40" s="270"/>
      <c r="H40" s="270"/>
      <c r="I40" s="271"/>
      <c r="J40" s="130"/>
      <c r="K40" s="266"/>
      <c r="L40" s="267"/>
      <c r="M40" s="268"/>
    </row>
    <row r="41" spans="1:13" x14ac:dyDescent="0.35">
      <c r="A41" s="84">
        <f>A9+4</f>
        <v>43224</v>
      </c>
      <c r="B41" s="85">
        <v>1</v>
      </c>
      <c r="C41" s="269"/>
      <c r="D41" s="270"/>
      <c r="E41" s="270"/>
      <c r="F41" s="270"/>
      <c r="G41" s="270"/>
      <c r="H41" s="270"/>
      <c r="I41" s="271"/>
      <c r="J41" s="130"/>
      <c r="K41" s="266"/>
      <c r="L41" s="267"/>
      <c r="M41" s="268"/>
    </row>
    <row r="42" spans="1:13" x14ac:dyDescent="0.35">
      <c r="A42" s="84"/>
      <c r="B42" s="85">
        <v>2</v>
      </c>
      <c r="C42" s="269"/>
      <c r="D42" s="270"/>
      <c r="E42" s="270"/>
      <c r="F42" s="270"/>
      <c r="G42" s="270"/>
      <c r="H42" s="270"/>
      <c r="I42" s="271"/>
      <c r="J42" s="130"/>
      <c r="K42" s="266"/>
      <c r="L42" s="267"/>
      <c r="M42" s="268"/>
    </row>
    <row r="43" spans="1:13" x14ac:dyDescent="0.35">
      <c r="A43" s="84"/>
      <c r="B43" s="85">
        <v>3</v>
      </c>
      <c r="C43" s="269"/>
      <c r="D43" s="270"/>
      <c r="E43" s="270"/>
      <c r="F43" s="270"/>
      <c r="G43" s="270"/>
      <c r="H43" s="270"/>
      <c r="I43" s="271"/>
      <c r="J43" s="130"/>
      <c r="K43" s="266"/>
      <c r="L43" s="267"/>
      <c r="M43" s="268"/>
    </row>
    <row r="44" spans="1:13" x14ac:dyDescent="0.35">
      <c r="A44" s="84"/>
      <c r="B44" s="85">
        <v>4</v>
      </c>
      <c r="C44" s="269"/>
      <c r="D44" s="270"/>
      <c r="E44" s="270"/>
      <c r="F44" s="270"/>
      <c r="G44" s="270"/>
      <c r="H44" s="270"/>
      <c r="I44" s="271"/>
      <c r="J44" s="130"/>
      <c r="K44" s="266"/>
      <c r="L44" s="267"/>
      <c r="M44" s="268"/>
    </row>
    <row r="45" spans="1:13" x14ac:dyDescent="0.35">
      <c r="A45" s="84"/>
      <c r="B45" s="85">
        <v>5</v>
      </c>
      <c r="C45" s="269"/>
      <c r="D45" s="270"/>
      <c r="E45" s="270"/>
      <c r="F45" s="270"/>
      <c r="G45" s="270"/>
      <c r="H45" s="270"/>
      <c r="I45" s="271"/>
      <c r="J45" s="130"/>
      <c r="K45" s="266"/>
      <c r="L45" s="267"/>
      <c r="M45" s="268"/>
    </row>
    <row r="46" spans="1:13" x14ac:dyDescent="0.35">
      <c r="A46" s="84"/>
      <c r="B46" s="85">
        <v>6</v>
      </c>
      <c r="C46" s="269"/>
      <c r="D46" s="270"/>
      <c r="E46" s="270"/>
      <c r="F46" s="270"/>
      <c r="G46" s="270"/>
      <c r="H46" s="270"/>
      <c r="I46" s="271"/>
      <c r="J46" s="130"/>
      <c r="K46" s="266"/>
      <c r="L46" s="267"/>
      <c r="M46" s="268"/>
    </row>
    <row r="47" spans="1:13" x14ac:dyDescent="0.35">
      <c r="A47" s="84"/>
      <c r="B47" s="85">
        <v>7</v>
      </c>
      <c r="C47" s="269"/>
      <c r="D47" s="270"/>
      <c r="E47" s="270"/>
      <c r="F47" s="270"/>
      <c r="G47" s="270"/>
      <c r="H47" s="270"/>
      <c r="I47" s="271"/>
      <c r="J47" s="130"/>
      <c r="K47" s="266"/>
      <c r="L47" s="267"/>
      <c r="M47" s="268"/>
    </row>
    <row r="48" spans="1:13" x14ac:dyDescent="0.35">
      <c r="A48" s="84"/>
      <c r="B48" s="85">
        <v>8</v>
      </c>
      <c r="C48" s="269"/>
      <c r="D48" s="270"/>
      <c r="E48" s="270"/>
      <c r="F48" s="270"/>
      <c r="G48" s="270"/>
      <c r="H48" s="270"/>
      <c r="I48" s="271"/>
      <c r="J48" s="130"/>
      <c r="K48" s="266"/>
      <c r="L48" s="267"/>
      <c r="M48" s="268"/>
    </row>
    <row r="49" spans="1:13" ht="14.25" customHeight="1" x14ac:dyDescent="0.35">
      <c r="A49" s="272"/>
      <c r="B49" s="272"/>
      <c r="C49" s="273"/>
      <c r="D49" s="273"/>
      <c r="E49" s="24"/>
      <c r="F49" s="23"/>
      <c r="G49" s="228" t="s">
        <v>268</v>
      </c>
      <c r="H49" s="229">
        <f>'rapp 13'!H49+'rapp 13'!J49</f>
        <v>0</v>
      </c>
      <c r="I49" s="226"/>
      <c r="J49" s="108">
        <f>SUM(J9:J48)</f>
        <v>0</v>
      </c>
      <c r="K49" s="108" t="s">
        <v>60</v>
      </c>
      <c r="L49" s="82"/>
      <c r="M49" s="230" t="str">
        <f>"Totaal:"&amp;(H49+J49)</f>
        <v>Totaal:0</v>
      </c>
    </row>
  </sheetData>
  <sheetProtection algorithmName="SHA-512" hashValue="h87kICFnvScCZ+nyBre/XGQ4tZz/hr6wLWrdtPW7SZfgPRBThMRWOzK5kIr//4ds+FnRaAwBjCkmrYBWh/oHyA==" saltValue="256d/XfW5q/s4HIvdom39A==" spinCount="100000" sheet="1" selectLockedCells="1"/>
  <mergeCells count="92">
    <mergeCell ref="A49:D49"/>
    <mergeCell ref="C46:I46"/>
    <mergeCell ref="K46:M46"/>
    <mergeCell ref="C47:I47"/>
    <mergeCell ref="K47:M47"/>
    <mergeCell ref="C48:I48"/>
    <mergeCell ref="K48:M48"/>
    <mergeCell ref="C43:I43"/>
    <mergeCell ref="K43:M43"/>
    <mergeCell ref="C44:I44"/>
    <mergeCell ref="K44:M44"/>
    <mergeCell ref="C45:I45"/>
    <mergeCell ref="K45:M45"/>
    <mergeCell ref="C40:I40"/>
    <mergeCell ref="K40:M40"/>
    <mergeCell ref="C41:I41"/>
    <mergeCell ref="K41:M41"/>
    <mergeCell ref="C42:I42"/>
    <mergeCell ref="K42:M42"/>
    <mergeCell ref="C37:I37"/>
    <mergeCell ref="K37:M37"/>
    <mergeCell ref="C38:I38"/>
    <mergeCell ref="K38:M38"/>
    <mergeCell ref="C39:I39"/>
    <mergeCell ref="K39:M39"/>
    <mergeCell ref="C34:I34"/>
    <mergeCell ref="K34:M34"/>
    <mergeCell ref="C35:I35"/>
    <mergeCell ref="K35:M35"/>
    <mergeCell ref="C36:I36"/>
    <mergeCell ref="K36:M36"/>
    <mergeCell ref="C31:I31"/>
    <mergeCell ref="K31:M31"/>
    <mergeCell ref="C32:I32"/>
    <mergeCell ref="K32:M32"/>
    <mergeCell ref="C33:I33"/>
    <mergeCell ref="K33:M33"/>
    <mergeCell ref="C28:I28"/>
    <mergeCell ref="K28:M28"/>
    <mergeCell ref="C29:I29"/>
    <mergeCell ref="K29:M29"/>
    <mergeCell ref="C30:I30"/>
    <mergeCell ref="K30:M30"/>
    <mergeCell ref="C25:I25"/>
    <mergeCell ref="K25:M25"/>
    <mergeCell ref="C26:I26"/>
    <mergeCell ref="K26:M26"/>
    <mergeCell ref="C27:I27"/>
    <mergeCell ref="K27:M27"/>
    <mergeCell ref="C22:I22"/>
    <mergeCell ref="K22:M22"/>
    <mergeCell ref="C23:I23"/>
    <mergeCell ref="K23:M23"/>
    <mergeCell ref="C24:I24"/>
    <mergeCell ref="K24:M24"/>
    <mergeCell ref="C19:I19"/>
    <mergeCell ref="K19:M19"/>
    <mergeCell ref="C20:I20"/>
    <mergeCell ref="K20:M20"/>
    <mergeCell ref="C21:I21"/>
    <mergeCell ref="K21:M21"/>
    <mergeCell ref="C16:I16"/>
    <mergeCell ref="K16:M16"/>
    <mergeCell ref="C17:I17"/>
    <mergeCell ref="K17:M17"/>
    <mergeCell ref="C18:I18"/>
    <mergeCell ref="K18:M18"/>
    <mergeCell ref="C13:I13"/>
    <mergeCell ref="K13:M13"/>
    <mergeCell ref="C14:I14"/>
    <mergeCell ref="K14:M14"/>
    <mergeCell ref="C15:I15"/>
    <mergeCell ref="K15:M15"/>
    <mergeCell ref="C10:I10"/>
    <mergeCell ref="K10:M10"/>
    <mergeCell ref="C11:I11"/>
    <mergeCell ref="K11:M11"/>
    <mergeCell ref="C12:I12"/>
    <mergeCell ref="K12:M12"/>
    <mergeCell ref="C9:I9"/>
    <mergeCell ref="K9:M9"/>
    <mergeCell ref="A3:C3"/>
    <mergeCell ref="I3:J3"/>
    <mergeCell ref="K3:M3"/>
    <mergeCell ref="A4:C4"/>
    <mergeCell ref="I4:J4"/>
    <mergeCell ref="K4:M4"/>
    <mergeCell ref="A5:C5"/>
    <mergeCell ref="I5:J5"/>
    <mergeCell ref="K5:M5"/>
    <mergeCell ref="A7:M7"/>
    <mergeCell ref="K8:M8"/>
  </mergeCells>
  <dataValidations count="1">
    <dataValidation type="list" allowBlank="1" showInputMessage="1" showErrorMessage="1" sqref="K9:M48" xr:uid="{9F5D431F-E872-4716-9F47-BDCDC256C7E5}">
      <formula1>IF(Oplnr=1,AMO,IF(Oplnr=2,GD,KO))</formula1>
    </dataValidation>
  </dataValidations>
  <pageMargins left="0.70866141732283472" right="0.59055118110236227" top="0.47244094488188981" bottom="1.0236220472440944" header="0.31496062992125984" footer="0.31496062992125984"/>
  <pageSetup paperSize="9" scale="74"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B580E-DC18-456A-9603-C7E97A5A3CCB}">
  <sheetPr codeName="Blad23">
    <pageSetUpPr fitToPage="1"/>
  </sheetPr>
  <dimension ref="A1:Q49"/>
  <sheetViews>
    <sheetView zoomScale="90" zoomScaleNormal="90" workbookViewId="0">
      <selection activeCell="B3" sqref="B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8.6640625" customWidth="1"/>
    <col min="10" max="10" width="10.796875" customWidth="1"/>
    <col min="11" max="12" width="13.265625" customWidth="1"/>
    <col min="13" max="13" width="16.53125" customWidth="1"/>
    <col min="14" max="14" width="9.1328125" style="9" customWidth="1"/>
    <col min="15" max="15" width="9.06640625" customWidth="1"/>
    <col min="17" max="17" width="9.06640625" style="186"/>
  </cols>
  <sheetData>
    <row r="1" spans="1:17" ht="15" x14ac:dyDescent="0.4">
      <c r="A1" s="22" t="str">
        <f>"Bijlage 6: Weekrapportage "&amp;'Algemene Informatie'!$B$16</f>
        <v>Bijlage 6: Weekrapportage AMO (Applicatie- en mediaontwikkelaar 25187)</v>
      </c>
      <c r="B1" s="22"/>
      <c r="C1" s="21"/>
      <c r="D1" s="21"/>
      <c r="E1" s="21"/>
      <c r="F1" s="21"/>
      <c r="G1" s="21"/>
      <c r="H1" s="21"/>
      <c r="I1" s="21"/>
      <c r="J1" s="82"/>
      <c r="K1" s="82"/>
      <c r="L1" s="82"/>
      <c r="M1" s="82"/>
      <c r="Q1" s="186">
        <f>COUNTIF(K$9:M$48,Menu!D3)</f>
        <v>0</v>
      </c>
    </row>
    <row r="2" spans="1:17" x14ac:dyDescent="0.35">
      <c r="A2" s="21"/>
      <c r="B2" s="21"/>
      <c r="C2" s="21"/>
      <c r="D2" s="21"/>
      <c r="E2" s="82"/>
      <c r="F2" s="82"/>
      <c r="G2" s="82"/>
      <c r="H2" s="21"/>
      <c r="I2" s="21"/>
      <c r="J2" s="82"/>
      <c r="K2" s="82"/>
      <c r="L2" s="82"/>
      <c r="M2" s="82"/>
      <c r="Q2" s="186">
        <f>COUNTIF(K$9:M$48,Menu!D4)</f>
        <v>0</v>
      </c>
    </row>
    <row r="3" spans="1:17" ht="13.15" x14ac:dyDescent="0.35">
      <c r="A3" s="275" t="s">
        <v>28</v>
      </c>
      <c r="B3" s="275"/>
      <c r="C3" s="275"/>
      <c r="D3" s="208" t="str">
        <f>IF('Algemene Informatie'!$B$3=0,"",'Algemene Informatie'!$B$3&amp;", "&amp;'Algemene Informatie'!$B$4&amp;" ("&amp;'Algemene Informatie'!$B$5&amp;")"&amp;" "&amp;'Algemene Informatie'!$B$13)</f>
        <v/>
      </c>
      <c r="E3" s="86"/>
      <c r="F3" s="88"/>
      <c r="G3" s="89"/>
      <c r="H3" s="21"/>
      <c r="I3" s="275" t="s">
        <v>78</v>
      </c>
      <c r="J3" s="275"/>
      <c r="K3" s="274" t="str">
        <f>IF('Algemene Informatie'!$B$39=0,"",'Algemene Informatie'!$B$39)</f>
        <v>2017-2018</v>
      </c>
      <c r="L3" s="274"/>
      <c r="M3" s="274"/>
      <c r="Q3" s="186">
        <f>COUNTIF(K$9:M$48,Menu!D5)</f>
        <v>0</v>
      </c>
    </row>
    <row r="4" spans="1:17" ht="13.15" x14ac:dyDescent="0.35">
      <c r="A4" s="276" t="s">
        <v>61</v>
      </c>
      <c r="B4" s="277"/>
      <c r="C4" s="278"/>
      <c r="D4" s="208" t="str">
        <f>IF('Algemene Informatie'!$B$17=0,"",'Algemene Informatie'!$B$17)</f>
        <v/>
      </c>
      <c r="E4" s="86"/>
      <c r="F4" s="88"/>
      <c r="G4" s="89"/>
      <c r="H4" s="21"/>
      <c r="I4" s="275" t="s">
        <v>29</v>
      </c>
      <c r="J4" s="275"/>
      <c r="K4" s="274" t="str">
        <f>IF('Algemene Informatie'!$B$28=0,"",'Algemene Informatie'!$B$28)</f>
        <v/>
      </c>
      <c r="L4" s="274"/>
      <c r="M4" s="274"/>
      <c r="Q4" s="186">
        <f>COUNTIF(K$9:M$48,Menu!D6)</f>
        <v>0</v>
      </c>
    </row>
    <row r="5" spans="1:17" ht="13.15" x14ac:dyDescent="0.35">
      <c r="A5" s="275" t="s">
        <v>88</v>
      </c>
      <c r="B5" s="275"/>
      <c r="C5" s="275"/>
      <c r="D5" s="208" t="str">
        <f>IF('Algemene Informatie'!$B$18=0,"",'Algemene Informatie'!$B$18)</f>
        <v/>
      </c>
      <c r="E5" s="86"/>
      <c r="F5" s="86"/>
      <c r="G5" s="82"/>
      <c r="H5" s="21"/>
      <c r="I5" s="275" t="s">
        <v>30</v>
      </c>
      <c r="J5" s="275"/>
      <c r="K5" s="274" t="str">
        <f>IF('Algemene Informatie'!$B$32=0,"",'Algemene Informatie'!$B$32)</f>
        <v/>
      </c>
      <c r="L5" s="274"/>
      <c r="M5" s="274"/>
      <c r="Q5" s="186">
        <f>COUNTIF(K$9:M$48,Menu!D7)</f>
        <v>0</v>
      </c>
    </row>
    <row r="6" spans="1:17" ht="13.15" x14ac:dyDescent="0.35">
      <c r="A6" s="91"/>
      <c r="B6" s="88"/>
      <c r="C6" s="88"/>
      <c r="D6" s="92"/>
      <c r="E6" s="86"/>
      <c r="F6" s="86"/>
      <c r="G6" s="82"/>
      <c r="H6" s="82"/>
      <c r="I6" s="88"/>
      <c r="J6" s="88"/>
      <c r="K6" s="92"/>
      <c r="L6" s="92"/>
      <c r="M6" s="92"/>
      <c r="Q6" s="186">
        <f>COUNTIF(K$9:M$48,Menu!D8)</f>
        <v>0</v>
      </c>
    </row>
    <row r="7" spans="1:17" ht="13.15" x14ac:dyDescent="0.4">
      <c r="A7" s="279" t="str">
        <f>IF(AND(ISNONTEXT($A$9),NOT(ISBLANK($A$9))),"RAPPORTAGE WEEK "&amp;1+INT((A9-DATE(YEAR(A9+4-WEEKDAY(A9+6)),1,5)+WEEKDAY(DATE(YEAR(A9+4-WEEKDAY(A9+6)),1,3)))/7),"RAPPORTAGE WEEK Nr.")</f>
        <v>RAPPORTAGE WEEK 19</v>
      </c>
      <c r="B7" s="280"/>
      <c r="C7" s="280"/>
      <c r="D7" s="280"/>
      <c r="E7" s="280"/>
      <c r="F7" s="280"/>
      <c r="G7" s="280"/>
      <c r="H7" s="280"/>
      <c r="I7" s="280"/>
      <c r="J7" s="280"/>
      <c r="K7" s="280"/>
      <c r="L7" s="280"/>
      <c r="M7" s="281"/>
      <c r="Q7" s="186">
        <f>COUNTIF(K$9:M$48,Menu!D9)</f>
        <v>0</v>
      </c>
    </row>
    <row r="8" spans="1:17" s="61" customFormat="1" ht="13.15" x14ac:dyDescent="0.35">
      <c r="A8" s="109" t="s">
        <v>31</v>
      </c>
      <c r="B8" s="131" t="s">
        <v>75</v>
      </c>
      <c r="C8" s="109" t="s">
        <v>32</v>
      </c>
      <c r="D8" s="132"/>
      <c r="E8" s="132"/>
      <c r="F8" s="132"/>
      <c r="G8" s="132"/>
      <c r="H8" s="132"/>
      <c r="I8" s="133"/>
      <c r="J8" s="134" t="s">
        <v>72</v>
      </c>
      <c r="K8" s="282" t="s">
        <v>221</v>
      </c>
      <c r="L8" s="283"/>
      <c r="M8" s="284"/>
      <c r="N8" s="135"/>
      <c r="Q8" s="186">
        <f>COUNTIF(K$9:M$48,Menu!D10)</f>
        <v>0</v>
      </c>
    </row>
    <row r="9" spans="1:17" ht="12.75" customHeight="1" x14ac:dyDescent="0.35">
      <c r="A9" s="84">
        <f>'BPV-tijd'!P36</f>
        <v>43227</v>
      </c>
      <c r="B9" s="85">
        <v>1</v>
      </c>
      <c r="C9" s="269"/>
      <c r="D9" s="270"/>
      <c r="E9" s="270"/>
      <c r="F9" s="270"/>
      <c r="G9" s="270"/>
      <c r="H9" s="270"/>
      <c r="I9" s="271"/>
      <c r="J9" s="130"/>
      <c r="K9" s="266"/>
      <c r="L9" s="267"/>
      <c r="M9" s="268"/>
      <c r="Q9" s="186">
        <f>COUNTIF(K$9:M$48,Menu!D11)</f>
        <v>0</v>
      </c>
    </row>
    <row r="10" spans="1:17" ht="12.75" customHeight="1" x14ac:dyDescent="0.35">
      <c r="A10" s="84"/>
      <c r="B10" s="85">
        <v>2</v>
      </c>
      <c r="C10" s="269"/>
      <c r="D10" s="270"/>
      <c r="E10" s="270"/>
      <c r="F10" s="270"/>
      <c r="G10" s="270"/>
      <c r="H10" s="270"/>
      <c r="I10" s="271"/>
      <c r="J10" s="130"/>
      <c r="K10" s="266"/>
      <c r="L10" s="267"/>
      <c r="M10" s="268"/>
      <c r="Q10" s="186">
        <f>COUNTIF(K$9:M$48,Menu!D12)</f>
        <v>0</v>
      </c>
    </row>
    <row r="11" spans="1:17" ht="12.75" customHeight="1" x14ac:dyDescent="0.35">
      <c r="A11" s="84"/>
      <c r="B11" s="85">
        <v>3</v>
      </c>
      <c r="C11" s="269"/>
      <c r="D11" s="270"/>
      <c r="E11" s="270"/>
      <c r="F11" s="270"/>
      <c r="G11" s="270"/>
      <c r="H11" s="270"/>
      <c r="I11" s="271"/>
      <c r="J11" s="130"/>
      <c r="K11" s="266"/>
      <c r="L11" s="267"/>
      <c r="M11" s="268"/>
      <c r="Q11" s="186">
        <f>COUNTIF(K$9:M$48,Menu!D13)</f>
        <v>0</v>
      </c>
    </row>
    <row r="12" spans="1:17" ht="12.75" customHeight="1" x14ac:dyDescent="0.35">
      <c r="A12" s="84"/>
      <c r="B12" s="85">
        <v>4</v>
      </c>
      <c r="C12" s="269"/>
      <c r="D12" s="270"/>
      <c r="E12" s="270"/>
      <c r="F12" s="270"/>
      <c r="G12" s="270"/>
      <c r="H12" s="270"/>
      <c r="I12" s="271"/>
      <c r="J12" s="130"/>
      <c r="K12" s="266"/>
      <c r="L12" s="267"/>
      <c r="M12" s="268"/>
    </row>
    <row r="13" spans="1:17" ht="12.75" customHeight="1" x14ac:dyDescent="0.35">
      <c r="A13" s="84"/>
      <c r="B13" s="85">
        <v>5</v>
      </c>
      <c r="C13" s="269"/>
      <c r="D13" s="270"/>
      <c r="E13" s="270"/>
      <c r="F13" s="270"/>
      <c r="G13" s="270"/>
      <c r="H13" s="270"/>
      <c r="I13" s="271"/>
      <c r="J13" s="130"/>
      <c r="K13" s="266"/>
      <c r="L13" s="267"/>
      <c r="M13" s="268"/>
    </row>
    <row r="14" spans="1:17" ht="12.75" customHeight="1" x14ac:dyDescent="0.35">
      <c r="A14" s="84"/>
      <c r="B14" s="85">
        <v>6</v>
      </c>
      <c r="C14" s="269"/>
      <c r="D14" s="270"/>
      <c r="E14" s="270"/>
      <c r="F14" s="270"/>
      <c r="G14" s="270"/>
      <c r="H14" s="270"/>
      <c r="I14" s="271"/>
      <c r="J14" s="130"/>
      <c r="K14" s="266"/>
      <c r="L14" s="267"/>
      <c r="M14" s="268"/>
    </row>
    <row r="15" spans="1:17" ht="12.75" customHeight="1" x14ac:dyDescent="0.35">
      <c r="A15" s="84"/>
      <c r="B15" s="85">
        <v>7</v>
      </c>
      <c r="C15" s="269"/>
      <c r="D15" s="270"/>
      <c r="E15" s="270"/>
      <c r="F15" s="270"/>
      <c r="G15" s="270"/>
      <c r="H15" s="270"/>
      <c r="I15" s="271"/>
      <c r="J15" s="130"/>
      <c r="K15" s="266"/>
      <c r="L15" s="267"/>
      <c r="M15" s="268"/>
    </row>
    <row r="16" spans="1:17" ht="12.75" customHeight="1" x14ac:dyDescent="0.35">
      <c r="A16" s="84"/>
      <c r="B16" s="85">
        <v>8</v>
      </c>
      <c r="C16" s="269"/>
      <c r="D16" s="270"/>
      <c r="E16" s="270"/>
      <c r="F16" s="270"/>
      <c r="G16" s="270"/>
      <c r="H16" s="270"/>
      <c r="I16" s="271"/>
      <c r="J16" s="130"/>
      <c r="K16" s="266"/>
      <c r="L16" s="267"/>
      <c r="M16" s="268"/>
    </row>
    <row r="17" spans="1:13" ht="12.75" customHeight="1" x14ac:dyDescent="0.35">
      <c r="A17" s="84">
        <f>A9+1</f>
        <v>43228</v>
      </c>
      <c r="B17" s="85">
        <v>1</v>
      </c>
      <c r="C17" s="269"/>
      <c r="D17" s="270"/>
      <c r="E17" s="270"/>
      <c r="F17" s="270"/>
      <c r="G17" s="270"/>
      <c r="H17" s="270"/>
      <c r="I17" s="271"/>
      <c r="J17" s="130"/>
      <c r="K17" s="266"/>
      <c r="L17" s="267"/>
      <c r="M17" s="268"/>
    </row>
    <row r="18" spans="1:13" ht="12.75" customHeight="1" x14ac:dyDescent="0.35">
      <c r="A18" s="84"/>
      <c r="B18" s="85">
        <v>2</v>
      </c>
      <c r="C18" s="269"/>
      <c r="D18" s="270"/>
      <c r="E18" s="270"/>
      <c r="F18" s="270"/>
      <c r="G18" s="270"/>
      <c r="H18" s="270"/>
      <c r="I18" s="271"/>
      <c r="J18" s="130"/>
      <c r="K18" s="266"/>
      <c r="L18" s="267"/>
      <c r="M18" s="268"/>
    </row>
    <row r="19" spans="1:13" ht="12.75" customHeight="1" x14ac:dyDescent="0.35">
      <c r="A19" s="84"/>
      <c r="B19" s="85">
        <v>3</v>
      </c>
      <c r="C19" s="269"/>
      <c r="D19" s="270"/>
      <c r="E19" s="270"/>
      <c r="F19" s="270"/>
      <c r="G19" s="270"/>
      <c r="H19" s="270"/>
      <c r="I19" s="271"/>
      <c r="J19" s="130"/>
      <c r="K19" s="266"/>
      <c r="L19" s="267"/>
      <c r="M19" s="268"/>
    </row>
    <row r="20" spans="1:13" ht="12.75" customHeight="1" x14ac:dyDescent="0.35">
      <c r="A20" s="84"/>
      <c r="B20" s="85">
        <v>4</v>
      </c>
      <c r="C20" s="269"/>
      <c r="D20" s="270"/>
      <c r="E20" s="270"/>
      <c r="F20" s="270"/>
      <c r="G20" s="270"/>
      <c r="H20" s="270"/>
      <c r="I20" s="271"/>
      <c r="J20" s="130"/>
      <c r="K20" s="266"/>
      <c r="L20" s="267"/>
      <c r="M20" s="268"/>
    </row>
    <row r="21" spans="1:13" x14ac:dyDescent="0.35">
      <c r="A21" s="84"/>
      <c r="B21" s="85">
        <v>5</v>
      </c>
      <c r="C21" s="269"/>
      <c r="D21" s="270"/>
      <c r="E21" s="270"/>
      <c r="F21" s="270"/>
      <c r="G21" s="270"/>
      <c r="H21" s="270"/>
      <c r="I21" s="271"/>
      <c r="J21" s="130"/>
      <c r="K21" s="266"/>
      <c r="L21" s="267"/>
      <c r="M21" s="268"/>
    </row>
    <row r="22" spans="1:13" x14ac:dyDescent="0.35">
      <c r="A22" s="84"/>
      <c r="B22" s="85">
        <v>6</v>
      </c>
      <c r="C22" s="269"/>
      <c r="D22" s="270"/>
      <c r="E22" s="270"/>
      <c r="F22" s="270"/>
      <c r="G22" s="270"/>
      <c r="H22" s="270"/>
      <c r="I22" s="271"/>
      <c r="J22" s="130"/>
      <c r="K22" s="266"/>
      <c r="L22" s="267"/>
      <c r="M22" s="268"/>
    </row>
    <row r="23" spans="1:13" x14ac:dyDescent="0.35">
      <c r="A23" s="84"/>
      <c r="B23" s="85">
        <v>7</v>
      </c>
      <c r="C23" s="269"/>
      <c r="D23" s="270"/>
      <c r="E23" s="270"/>
      <c r="F23" s="270"/>
      <c r="G23" s="270"/>
      <c r="H23" s="270"/>
      <c r="I23" s="271"/>
      <c r="J23" s="130"/>
      <c r="K23" s="266"/>
      <c r="L23" s="267"/>
      <c r="M23" s="268"/>
    </row>
    <row r="24" spans="1:13" x14ac:dyDescent="0.35">
      <c r="A24" s="84"/>
      <c r="B24" s="85">
        <v>8</v>
      </c>
      <c r="C24" s="269"/>
      <c r="D24" s="270"/>
      <c r="E24" s="270"/>
      <c r="F24" s="270"/>
      <c r="G24" s="270"/>
      <c r="H24" s="270"/>
      <c r="I24" s="271"/>
      <c r="J24" s="130"/>
      <c r="K24" s="266"/>
      <c r="L24" s="267"/>
      <c r="M24" s="268"/>
    </row>
    <row r="25" spans="1:13" x14ac:dyDescent="0.35">
      <c r="A25" s="84">
        <f>A9+2</f>
        <v>43229</v>
      </c>
      <c r="B25" s="85">
        <v>1</v>
      </c>
      <c r="C25" s="269"/>
      <c r="D25" s="270"/>
      <c r="E25" s="270"/>
      <c r="F25" s="270"/>
      <c r="G25" s="270"/>
      <c r="H25" s="270"/>
      <c r="I25" s="271"/>
      <c r="J25" s="130"/>
      <c r="K25" s="266"/>
      <c r="L25" s="267"/>
      <c r="M25" s="268"/>
    </row>
    <row r="26" spans="1:13" x14ac:dyDescent="0.35">
      <c r="A26" s="84"/>
      <c r="B26" s="85">
        <v>2</v>
      </c>
      <c r="C26" s="269"/>
      <c r="D26" s="270"/>
      <c r="E26" s="270"/>
      <c r="F26" s="270"/>
      <c r="G26" s="270"/>
      <c r="H26" s="270"/>
      <c r="I26" s="271"/>
      <c r="J26" s="130"/>
      <c r="K26" s="266"/>
      <c r="L26" s="267"/>
      <c r="M26" s="268"/>
    </row>
    <row r="27" spans="1:13" x14ac:dyDescent="0.35">
      <c r="A27" s="84"/>
      <c r="B27" s="85">
        <v>3</v>
      </c>
      <c r="C27" s="269"/>
      <c r="D27" s="270"/>
      <c r="E27" s="270"/>
      <c r="F27" s="270"/>
      <c r="G27" s="270"/>
      <c r="H27" s="270"/>
      <c r="I27" s="271"/>
      <c r="J27" s="130"/>
      <c r="K27" s="266"/>
      <c r="L27" s="267"/>
      <c r="M27" s="268"/>
    </row>
    <row r="28" spans="1:13" x14ac:dyDescent="0.35">
      <c r="A28" s="84"/>
      <c r="B28" s="85">
        <v>4</v>
      </c>
      <c r="C28" s="269"/>
      <c r="D28" s="270"/>
      <c r="E28" s="270"/>
      <c r="F28" s="270"/>
      <c r="G28" s="270"/>
      <c r="H28" s="270"/>
      <c r="I28" s="271"/>
      <c r="J28" s="130"/>
      <c r="K28" s="266"/>
      <c r="L28" s="267"/>
      <c r="M28" s="268"/>
    </row>
    <row r="29" spans="1:13" x14ac:dyDescent="0.35">
      <c r="A29" s="84"/>
      <c r="B29" s="85">
        <v>5</v>
      </c>
      <c r="C29" s="269"/>
      <c r="D29" s="270"/>
      <c r="E29" s="270"/>
      <c r="F29" s="270"/>
      <c r="G29" s="270"/>
      <c r="H29" s="270"/>
      <c r="I29" s="271"/>
      <c r="J29" s="130"/>
      <c r="K29" s="266"/>
      <c r="L29" s="267"/>
      <c r="M29" s="268"/>
    </row>
    <row r="30" spans="1:13" x14ac:dyDescent="0.35">
      <c r="A30" s="84"/>
      <c r="B30" s="85">
        <v>6</v>
      </c>
      <c r="C30" s="269"/>
      <c r="D30" s="270"/>
      <c r="E30" s="270"/>
      <c r="F30" s="270"/>
      <c r="G30" s="270"/>
      <c r="H30" s="270"/>
      <c r="I30" s="271"/>
      <c r="J30" s="130"/>
      <c r="K30" s="266"/>
      <c r="L30" s="267"/>
      <c r="M30" s="268"/>
    </row>
    <row r="31" spans="1:13" x14ac:dyDescent="0.35">
      <c r="A31" s="84"/>
      <c r="B31" s="85">
        <v>7</v>
      </c>
      <c r="C31" s="269"/>
      <c r="D31" s="270"/>
      <c r="E31" s="270"/>
      <c r="F31" s="270"/>
      <c r="G31" s="270"/>
      <c r="H31" s="270"/>
      <c r="I31" s="271"/>
      <c r="J31" s="130"/>
      <c r="K31" s="266"/>
      <c r="L31" s="267"/>
      <c r="M31" s="268"/>
    </row>
    <row r="32" spans="1:13" x14ac:dyDescent="0.35">
      <c r="A32" s="84"/>
      <c r="B32" s="85">
        <v>8</v>
      </c>
      <c r="C32" s="269"/>
      <c r="D32" s="270"/>
      <c r="E32" s="270"/>
      <c r="F32" s="270"/>
      <c r="G32" s="270"/>
      <c r="H32" s="270"/>
      <c r="I32" s="271"/>
      <c r="J32" s="130"/>
      <c r="K32" s="266"/>
      <c r="L32" s="267"/>
      <c r="M32" s="268"/>
    </row>
    <row r="33" spans="1:13" x14ac:dyDescent="0.35">
      <c r="A33" s="84">
        <f>A9+3</f>
        <v>43230</v>
      </c>
      <c r="B33" s="85">
        <v>1</v>
      </c>
      <c r="C33" s="269"/>
      <c r="D33" s="270"/>
      <c r="E33" s="270"/>
      <c r="F33" s="270"/>
      <c r="G33" s="270"/>
      <c r="H33" s="270"/>
      <c r="I33" s="271"/>
      <c r="J33" s="130"/>
      <c r="K33" s="266"/>
      <c r="L33" s="267"/>
      <c r="M33" s="268"/>
    </row>
    <row r="34" spans="1:13" x14ac:dyDescent="0.35">
      <c r="A34" s="84"/>
      <c r="B34" s="85">
        <v>2</v>
      </c>
      <c r="C34" s="269"/>
      <c r="D34" s="270"/>
      <c r="E34" s="270"/>
      <c r="F34" s="270"/>
      <c r="G34" s="270"/>
      <c r="H34" s="270"/>
      <c r="I34" s="271"/>
      <c r="J34" s="130"/>
      <c r="K34" s="266"/>
      <c r="L34" s="267"/>
      <c r="M34" s="268"/>
    </row>
    <row r="35" spans="1:13" x14ac:dyDescent="0.35">
      <c r="A35" s="84"/>
      <c r="B35" s="85">
        <v>3</v>
      </c>
      <c r="C35" s="269"/>
      <c r="D35" s="270"/>
      <c r="E35" s="270"/>
      <c r="F35" s="270"/>
      <c r="G35" s="270"/>
      <c r="H35" s="270"/>
      <c r="I35" s="271"/>
      <c r="J35" s="130"/>
      <c r="K35" s="266"/>
      <c r="L35" s="267"/>
      <c r="M35" s="268"/>
    </row>
    <row r="36" spans="1:13" x14ac:dyDescent="0.35">
      <c r="A36" s="84"/>
      <c r="B36" s="85">
        <v>4</v>
      </c>
      <c r="C36" s="269"/>
      <c r="D36" s="270"/>
      <c r="E36" s="270"/>
      <c r="F36" s="270"/>
      <c r="G36" s="270"/>
      <c r="H36" s="270"/>
      <c r="I36" s="271"/>
      <c r="J36" s="130"/>
      <c r="K36" s="266"/>
      <c r="L36" s="267"/>
      <c r="M36" s="268"/>
    </row>
    <row r="37" spans="1:13" x14ac:dyDescent="0.35">
      <c r="A37" s="84"/>
      <c r="B37" s="85">
        <v>5</v>
      </c>
      <c r="C37" s="269"/>
      <c r="D37" s="270"/>
      <c r="E37" s="270"/>
      <c r="F37" s="270"/>
      <c r="G37" s="270"/>
      <c r="H37" s="270"/>
      <c r="I37" s="271"/>
      <c r="J37" s="130"/>
      <c r="K37" s="266"/>
      <c r="L37" s="267"/>
      <c r="M37" s="268"/>
    </row>
    <row r="38" spans="1:13" x14ac:dyDescent="0.35">
      <c r="A38" s="84"/>
      <c r="B38" s="85">
        <v>6</v>
      </c>
      <c r="C38" s="269"/>
      <c r="D38" s="270"/>
      <c r="E38" s="270"/>
      <c r="F38" s="270"/>
      <c r="G38" s="270"/>
      <c r="H38" s="270"/>
      <c r="I38" s="271"/>
      <c r="J38" s="130"/>
      <c r="K38" s="266"/>
      <c r="L38" s="267"/>
      <c r="M38" s="268"/>
    </row>
    <row r="39" spans="1:13" x14ac:dyDescent="0.35">
      <c r="A39" s="84"/>
      <c r="B39" s="85">
        <v>7</v>
      </c>
      <c r="C39" s="269"/>
      <c r="D39" s="270"/>
      <c r="E39" s="270"/>
      <c r="F39" s="270"/>
      <c r="G39" s="270"/>
      <c r="H39" s="270"/>
      <c r="I39" s="271"/>
      <c r="J39" s="130"/>
      <c r="K39" s="266"/>
      <c r="L39" s="267"/>
      <c r="M39" s="268"/>
    </row>
    <row r="40" spans="1:13" x14ac:dyDescent="0.35">
      <c r="A40" s="84"/>
      <c r="B40" s="85">
        <v>8</v>
      </c>
      <c r="C40" s="269"/>
      <c r="D40" s="270"/>
      <c r="E40" s="270"/>
      <c r="F40" s="270"/>
      <c r="G40" s="270"/>
      <c r="H40" s="270"/>
      <c r="I40" s="271"/>
      <c r="J40" s="130"/>
      <c r="K40" s="266"/>
      <c r="L40" s="267"/>
      <c r="M40" s="268"/>
    </row>
    <row r="41" spans="1:13" x14ac:dyDescent="0.35">
      <c r="A41" s="84">
        <f>A9+4</f>
        <v>43231</v>
      </c>
      <c r="B41" s="85">
        <v>1</v>
      </c>
      <c r="C41" s="269"/>
      <c r="D41" s="270"/>
      <c r="E41" s="270"/>
      <c r="F41" s="270"/>
      <c r="G41" s="270"/>
      <c r="H41" s="270"/>
      <c r="I41" s="271"/>
      <c r="J41" s="130"/>
      <c r="K41" s="266"/>
      <c r="L41" s="267"/>
      <c r="M41" s="268"/>
    </row>
    <row r="42" spans="1:13" x14ac:dyDescent="0.35">
      <c r="A42" s="84"/>
      <c r="B42" s="85">
        <v>2</v>
      </c>
      <c r="C42" s="269"/>
      <c r="D42" s="270"/>
      <c r="E42" s="270"/>
      <c r="F42" s="270"/>
      <c r="G42" s="270"/>
      <c r="H42" s="270"/>
      <c r="I42" s="271"/>
      <c r="J42" s="130"/>
      <c r="K42" s="266"/>
      <c r="L42" s="267"/>
      <c r="M42" s="268"/>
    </row>
    <row r="43" spans="1:13" x14ac:dyDescent="0.35">
      <c r="A43" s="84"/>
      <c r="B43" s="85">
        <v>3</v>
      </c>
      <c r="C43" s="269"/>
      <c r="D43" s="270"/>
      <c r="E43" s="270"/>
      <c r="F43" s="270"/>
      <c r="G43" s="270"/>
      <c r="H43" s="270"/>
      <c r="I43" s="271"/>
      <c r="J43" s="130"/>
      <c r="K43" s="266"/>
      <c r="L43" s="267"/>
      <c r="M43" s="268"/>
    </row>
    <row r="44" spans="1:13" x14ac:dyDescent="0.35">
      <c r="A44" s="84"/>
      <c r="B44" s="85">
        <v>4</v>
      </c>
      <c r="C44" s="269"/>
      <c r="D44" s="270"/>
      <c r="E44" s="270"/>
      <c r="F44" s="270"/>
      <c r="G44" s="270"/>
      <c r="H44" s="270"/>
      <c r="I44" s="271"/>
      <c r="J44" s="130"/>
      <c r="K44" s="266"/>
      <c r="L44" s="267"/>
      <c r="M44" s="268"/>
    </row>
    <row r="45" spans="1:13" x14ac:dyDescent="0.35">
      <c r="A45" s="84"/>
      <c r="B45" s="85">
        <v>5</v>
      </c>
      <c r="C45" s="269"/>
      <c r="D45" s="270"/>
      <c r="E45" s="270"/>
      <c r="F45" s="270"/>
      <c r="G45" s="270"/>
      <c r="H45" s="270"/>
      <c r="I45" s="271"/>
      <c r="J45" s="130"/>
      <c r="K45" s="266"/>
      <c r="L45" s="267"/>
      <c r="M45" s="268"/>
    </row>
    <row r="46" spans="1:13" x14ac:dyDescent="0.35">
      <c r="A46" s="84"/>
      <c r="B46" s="85">
        <v>6</v>
      </c>
      <c r="C46" s="269"/>
      <c r="D46" s="270"/>
      <c r="E46" s="270"/>
      <c r="F46" s="270"/>
      <c r="G46" s="270"/>
      <c r="H46" s="270"/>
      <c r="I46" s="271"/>
      <c r="J46" s="130"/>
      <c r="K46" s="266"/>
      <c r="L46" s="267"/>
      <c r="M46" s="268"/>
    </row>
    <row r="47" spans="1:13" x14ac:dyDescent="0.35">
      <c r="A47" s="84"/>
      <c r="B47" s="85">
        <v>7</v>
      </c>
      <c r="C47" s="269"/>
      <c r="D47" s="270"/>
      <c r="E47" s="270"/>
      <c r="F47" s="270"/>
      <c r="G47" s="270"/>
      <c r="H47" s="270"/>
      <c r="I47" s="271"/>
      <c r="J47" s="130"/>
      <c r="K47" s="266"/>
      <c r="L47" s="267"/>
      <c r="M47" s="268"/>
    </row>
    <row r="48" spans="1:13" x14ac:dyDescent="0.35">
      <c r="A48" s="84"/>
      <c r="B48" s="85">
        <v>8</v>
      </c>
      <c r="C48" s="269"/>
      <c r="D48" s="270"/>
      <c r="E48" s="270"/>
      <c r="F48" s="270"/>
      <c r="G48" s="270"/>
      <c r="H48" s="270"/>
      <c r="I48" s="271"/>
      <c r="J48" s="130"/>
      <c r="K48" s="266"/>
      <c r="L48" s="267"/>
      <c r="M48" s="268"/>
    </row>
    <row r="49" spans="1:13" ht="14.25" customHeight="1" x14ac:dyDescent="0.35">
      <c r="A49" s="272"/>
      <c r="B49" s="272"/>
      <c r="C49" s="273"/>
      <c r="D49" s="273"/>
      <c r="E49" s="24"/>
      <c r="F49" s="23"/>
      <c r="G49" s="228" t="s">
        <v>268</v>
      </c>
      <c r="H49" s="229">
        <f>'rapp 14'!H49+'rapp 14'!J49</f>
        <v>0</v>
      </c>
      <c r="I49" s="226"/>
      <c r="J49" s="108">
        <f>SUM(J9:J48)</f>
        <v>0</v>
      </c>
      <c r="K49" s="108" t="s">
        <v>60</v>
      </c>
      <c r="L49" s="82"/>
      <c r="M49" s="230" t="str">
        <f>"Totaal:"&amp;(H49+J49)</f>
        <v>Totaal:0</v>
      </c>
    </row>
  </sheetData>
  <sheetProtection algorithmName="SHA-512" hashValue="FzRgBZWVfsmOIH8K34PpU/RfC9EO5n2Y+bHF9sQYhUdPSud+2zvSvF9D2w2/FiUkVOtAmCxU/him8lRlGIONmA==" saltValue="afQrhS3SjV/x+9UMl18SkQ==" spinCount="100000" sheet="1" selectLockedCells="1"/>
  <mergeCells count="92">
    <mergeCell ref="A49:D49"/>
    <mergeCell ref="C46:I46"/>
    <mergeCell ref="K46:M46"/>
    <mergeCell ref="C47:I47"/>
    <mergeCell ref="K47:M47"/>
    <mergeCell ref="C48:I48"/>
    <mergeCell ref="K48:M48"/>
    <mergeCell ref="C43:I43"/>
    <mergeCell ref="K43:M43"/>
    <mergeCell ref="C44:I44"/>
    <mergeCell ref="K44:M44"/>
    <mergeCell ref="C45:I45"/>
    <mergeCell ref="K45:M45"/>
    <mergeCell ref="C40:I40"/>
    <mergeCell ref="K40:M40"/>
    <mergeCell ref="C41:I41"/>
    <mergeCell ref="K41:M41"/>
    <mergeCell ref="C42:I42"/>
    <mergeCell ref="K42:M42"/>
    <mergeCell ref="C37:I37"/>
    <mergeCell ref="K37:M37"/>
    <mergeCell ref="C38:I38"/>
    <mergeCell ref="K38:M38"/>
    <mergeCell ref="C39:I39"/>
    <mergeCell ref="K39:M39"/>
    <mergeCell ref="C34:I34"/>
    <mergeCell ref="K34:M34"/>
    <mergeCell ref="C35:I35"/>
    <mergeCell ref="K35:M35"/>
    <mergeCell ref="C36:I36"/>
    <mergeCell ref="K36:M36"/>
    <mergeCell ref="C31:I31"/>
    <mergeCell ref="K31:M31"/>
    <mergeCell ref="C32:I32"/>
    <mergeCell ref="K32:M32"/>
    <mergeCell ref="C33:I33"/>
    <mergeCell ref="K33:M33"/>
    <mergeCell ref="C28:I28"/>
    <mergeCell ref="K28:M28"/>
    <mergeCell ref="C29:I29"/>
    <mergeCell ref="K29:M29"/>
    <mergeCell ref="C30:I30"/>
    <mergeCell ref="K30:M30"/>
    <mergeCell ref="C25:I25"/>
    <mergeCell ref="K25:M25"/>
    <mergeCell ref="C26:I26"/>
    <mergeCell ref="K26:M26"/>
    <mergeCell ref="C27:I27"/>
    <mergeCell ref="K27:M27"/>
    <mergeCell ref="C22:I22"/>
    <mergeCell ref="K22:M22"/>
    <mergeCell ref="C23:I23"/>
    <mergeCell ref="K23:M23"/>
    <mergeCell ref="C24:I24"/>
    <mergeCell ref="K24:M24"/>
    <mergeCell ref="C19:I19"/>
    <mergeCell ref="K19:M19"/>
    <mergeCell ref="C20:I20"/>
    <mergeCell ref="K20:M20"/>
    <mergeCell ref="C21:I21"/>
    <mergeCell ref="K21:M21"/>
    <mergeCell ref="C16:I16"/>
    <mergeCell ref="K16:M16"/>
    <mergeCell ref="C17:I17"/>
    <mergeCell ref="K17:M17"/>
    <mergeCell ref="C18:I18"/>
    <mergeCell ref="K18:M18"/>
    <mergeCell ref="C13:I13"/>
    <mergeCell ref="K13:M13"/>
    <mergeCell ref="C14:I14"/>
    <mergeCell ref="K14:M14"/>
    <mergeCell ref="C15:I15"/>
    <mergeCell ref="K15:M15"/>
    <mergeCell ref="C10:I10"/>
    <mergeCell ref="K10:M10"/>
    <mergeCell ref="C11:I11"/>
    <mergeCell ref="K11:M11"/>
    <mergeCell ref="C12:I12"/>
    <mergeCell ref="K12:M12"/>
    <mergeCell ref="C9:I9"/>
    <mergeCell ref="K9:M9"/>
    <mergeCell ref="A3:C3"/>
    <mergeCell ref="I3:J3"/>
    <mergeCell ref="K3:M3"/>
    <mergeCell ref="A4:C4"/>
    <mergeCell ref="I4:J4"/>
    <mergeCell ref="K4:M4"/>
    <mergeCell ref="A5:C5"/>
    <mergeCell ref="I5:J5"/>
    <mergeCell ref="K5:M5"/>
    <mergeCell ref="A7:M7"/>
    <mergeCell ref="K8:M8"/>
  </mergeCells>
  <dataValidations count="1">
    <dataValidation type="list" allowBlank="1" showInputMessage="1" showErrorMessage="1" sqref="K9:M48" xr:uid="{C3B6D698-2D37-44A8-BEAE-DDBED53ABDC3}">
      <formula1>IF(Oplnr=1,AMO,IF(Oplnr=2,GD,KO))</formula1>
    </dataValidation>
  </dataValidations>
  <pageMargins left="0.70866141732283472" right="0.59055118110236227" top="0.47244094488188981" bottom="1.0236220472440944" header="0.31496062992125984" footer="0.31496062992125984"/>
  <pageSetup paperSize="9" scale="74"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51EBA-14B0-49D6-93A5-79A6A813D77F}">
  <sheetPr codeName="Blad20">
    <pageSetUpPr fitToPage="1"/>
  </sheetPr>
  <dimension ref="A1:J36"/>
  <sheetViews>
    <sheetView zoomScaleNormal="100" workbookViewId="0">
      <selection activeCell="B3" sqref="B3"/>
    </sheetView>
  </sheetViews>
  <sheetFormatPr defaultColWidth="9.1328125" defaultRowHeight="12.75" x14ac:dyDescent="0.35"/>
  <cols>
    <col min="1" max="1" width="3.265625" style="65" customWidth="1"/>
    <col min="2" max="2" width="22.1328125" style="65" customWidth="1"/>
    <col min="3" max="4" width="20.73046875" style="65" customWidth="1"/>
    <col min="5" max="5" width="2.86328125" style="65" customWidth="1"/>
    <col min="6" max="6" width="10.59765625" style="65" bestFit="1" customWidth="1"/>
    <col min="7" max="7" width="27.73046875" style="65" customWidth="1"/>
    <col min="8" max="8" width="30.265625" style="65" customWidth="1"/>
    <col min="9" max="9" width="20.73046875" style="65" customWidth="1"/>
    <col min="10" max="10" width="6" style="65" customWidth="1"/>
    <col min="11" max="16384" width="9.1328125" style="65"/>
  </cols>
  <sheetData>
    <row r="1" spans="1:10" ht="15" x14ac:dyDescent="0.4">
      <c r="A1" s="137" t="str">
        <f>IF('Algemene Informatie'!$B$16="Maak een keuze","Bijlage 8: Beoordeling Leer- en Werkhouding 3","Bijlage 8: Beoordeling Leer- en Werkhouding 3 "&amp;'Algemene Informatie'!$B$16)</f>
        <v>Bijlage 8: Beoordeling Leer- en Werkhouding 3 AMO (Applicatie- en mediaontwikkelaar 25187)</v>
      </c>
      <c r="B1" s="138"/>
      <c r="C1" s="138"/>
      <c r="D1" s="138"/>
      <c r="E1" s="138"/>
      <c r="F1" s="138"/>
      <c r="G1" s="138"/>
      <c r="H1" s="138"/>
      <c r="I1" s="138"/>
      <c r="J1" s="138"/>
    </row>
    <row r="2" spans="1:10" x14ac:dyDescent="0.35">
      <c r="A2" s="138"/>
      <c r="B2" s="138"/>
      <c r="C2" s="138"/>
      <c r="D2" s="138"/>
      <c r="E2" s="138"/>
      <c r="F2" s="139"/>
      <c r="G2" s="139"/>
      <c r="H2" s="138"/>
      <c r="I2" s="138"/>
      <c r="J2" s="138"/>
    </row>
    <row r="3" spans="1:10" ht="13.15" x14ac:dyDescent="0.35">
      <c r="A3" s="286" t="s">
        <v>28</v>
      </c>
      <c r="B3" s="286"/>
      <c r="C3" s="288" t="str">
        <f>IF('Algemene Informatie'!$B$3=0,"",'Algemene Informatie'!$B$3&amp;", "&amp;'Algemene Informatie'!$B$4&amp;" ("&amp;'Algemene Informatie'!$B$5&amp;")"&amp;" "&amp;'Algemene Informatie'!$B$13)</f>
        <v/>
      </c>
      <c r="D3" s="289"/>
      <c r="E3" s="140"/>
      <c r="F3" s="141"/>
      <c r="G3" s="141"/>
      <c r="H3" s="209" t="s">
        <v>255</v>
      </c>
      <c r="I3" s="290" t="str">
        <f>DAY('BPV-tijd'!I31)&amp;"-"&amp;MONTH('BPV-tijd'!I31)&amp;"-"&amp;YEAR('BPV-tijd'!I31)&amp;" t/m "&amp;DAY('BPV-tijd'!T36)&amp;"-"&amp;MONTH('BPV-tijd'!T36)&amp;"-"&amp;YEAR('BPV-tijd'!T36)</f>
        <v>9-4-2018 t/m 11-5-2018</v>
      </c>
      <c r="J3" s="291"/>
    </row>
    <row r="4" spans="1:10" ht="13.15" x14ac:dyDescent="0.4">
      <c r="A4" s="287" t="s">
        <v>61</v>
      </c>
      <c r="B4" s="287"/>
      <c r="C4" s="288" t="str">
        <f>IF('Algemene Informatie'!$B$17=0,"",'Algemene Informatie'!$B$17)</f>
        <v/>
      </c>
      <c r="D4" s="289"/>
      <c r="E4" s="143"/>
      <c r="F4" s="144"/>
      <c r="G4" s="144"/>
      <c r="H4" s="209" t="s">
        <v>258</v>
      </c>
      <c r="I4" s="292"/>
      <c r="J4" s="292"/>
    </row>
    <row r="5" spans="1:10" ht="13.15" x14ac:dyDescent="0.35">
      <c r="A5" s="286" t="s">
        <v>88</v>
      </c>
      <c r="B5" s="286"/>
      <c r="C5" s="288" t="str">
        <f>IF('Algemene Informatie'!$B$18=0,"",'Algemene Informatie'!$B$18)</f>
        <v/>
      </c>
      <c r="D5" s="289"/>
      <c r="E5" s="140"/>
      <c r="F5" s="141"/>
      <c r="G5" s="141"/>
      <c r="H5" s="209" t="s">
        <v>256</v>
      </c>
      <c r="I5" s="292"/>
      <c r="J5" s="292"/>
    </row>
    <row r="6" spans="1:10" ht="13.15" x14ac:dyDescent="0.35">
      <c r="A6" s="286" t="s">
        <v>29</v>
      </c>
      <c r="B6" s="286"/>
      <c r="C6" s="288" t="str">
        <f>IF('Algemene Informatie'!$B$28=0,"",'Algemene Informatie'!$B$28)</f>
        <v/>
      </c>
      <c r="D6" s="289"/>
      <c r="E6" s="140"/>
      <c r="F6" s="141"/>
      <c r="G6" s="141"/>
      <c r="H6" s="209" t="s">
        <v>30</v>
      </c>
      <c r="I6" s="293" t="str">
        <f>IF('Algemene Informatie'!$B$32=0,"",'Algemene Informatie'!$B$32)</f>
        <v/>
      </c>
      <c r="J6" s="293"/>
    </row>
    <row r="7" spans="1:10" x14ac:dyDescent="0.35">
      <c r="A7" s="140"/>
      <c r="B7" s="140"/>
      <c r="C7" s="143"/>
      <c r="D7" s="143"/>
      <c r="E7" s="143"/>
      <c r="F7" s="143"/>
      <c r="G7" s="143"/>
      <c r="H7" s="138"/>
      <c r="I7" s="138"/>
      <c r="J7" s="138"/>
    </row>
    <row r="8" spans="1:10" s="120" customFormat="1" ht="13.15" x14ac:dyDescent="0.4">
      <c r="A8" s="145"/>
      <c r="B8" s="145" t="s">
        <v>80</v>
      </c>
      <c r="C8" s="145"/>
      <c r="D8" s="145"/>
      <c r="E8" s="145"/>
      <c r="F8" s="145"/>
      <c r="G8" s="145"/>
      <c r="H8" s="145"/>
      <c r="I8" s="146"/>
      <c r="J8" s="146"/>
    </row>
    <row r="9" spans="1:10" s="120" customFormat="1" ht="13.15" x14ac:dyDescent="0.4">
      <c r="A9" s="147"/>
      <c r="B9" s="285" t="s">
        <v>79</v>
      </c>
      <c r="C9" s="285"/>
      <c r="D9" s="285"/>
      <c r="E9" s="285"/>
      <c r="F9" s="148" t="s">
        <v>259</v>
      </c>
      <c r="G9" s="285" t="s">
        <v>85</v>
      </c>
      <c r="H9" s="285"/>
      <c r="I9" s="285"/>
      <c r="J9" s="285"/>
    </row>
    <row r="10" spans="1:10" s="112" customFormat="1" ht="25.5" customHeight="1" x14ac:dyDescent="0.35">
      <c r="A10" s="149">
        <v>1</v>
      </c>
      <c r="B10" s="294" t="str">
        <f>Menu!D15</f>
        <v>Komt op tijd.</v>
      </c>
      <c r="C10" s="294"/>
      <c r="D10" s="294"/>
      <c r="E10" s="294"/>
      <c r="F10" s="136"/>
      <c r="G10" s="266"/>
      <c r="H10" s="267"/>
      <c r="I10" s="267"/>
      <c r="J10" s="268"/>
    </row>
    <row r="11" spans="1:10" s="112" customFormat="1" ht="25.5" customHeight="1" x14ac:dyDescent="0.35">
      <c r="A11" s="149">
        <v>2</v>
      </c>
      <c r="B11" s="294" t="str">
        <f>Menu!D16</f>
        <v xml:space="preserve">Komt gemaakte (werk)afspraken na. </v>
      </c>
      <c r="C11" s="294"/>
      <c r="D11" s="294"/>
      <c r="E11" s="294"/>
      <c r="F11" s="136"/>
      <c r="G11" s="266"/>
      <c r="H11" s="267"/>
      <c r="I11" s="267"/>
      <c r="J11" s="268"/>
    </row>
    <row r="12" spans="1:10" s="112" customFormat="1" ht="25.5" customHeight="1" x14ac:dyDescent="0.35">
      <c r="A12" s="149">
        <v>3</v>
      </c>
      <c r="B12" s="294" t="str">
        <f>Menu!D17</f>
        <v>Heeft een verzorgd uiterlijk.</v>
      </c>
      <c r="C12" s="294"/>
      <c r="D12" s="294"/>
      <c r="E12" s="294"/>
      <c r="F12" s="136"/>
      <c r="G12" s="266"/>
      <c r="H12" s="267"/>
      <c r="I12" s="267"/>
      <c r="J12" s="268"/>
    </row>
    <row r="13" spans="1:10" s="112" customFormat="1" ht="25.5" customHeight="1" x14ac:dyDescent="0.35">
      <c r="A13" s="149">
        <v>4</v>
      </c>
      <c r="B13" s="294" t="str">
        <f>Menu!D18</f>
        <v>Is vriendelijk en beleefd.</v>
      </c>
      <c r="C13" s="294"/>
      <c r="D13" s="294"/>
      <c r="E13" s="294"/>
      <c r="F13" s="136"/>
      <c r="G13" s="266"/>
      <c r="H13" s="267"/>
      <c r="I13" s="267"/>
      <c r="J13" s="268"/>
    </row>
    <row r="14" spans="1:10" s="112" customFormat="1" ht="25.5" customHeight="1" x14ac:dyDescent="0.35">
      <c r="A14" s="149">
        <v>5</v>
      </c>
      <c r="B14" s="294" t="str">
        <f>Menu!D19</f>
        <v>Meldt zich bij ziekte of verhindering tijdig af.</v>
      </c>
      <c r="C14" s="294"/>
      <c r="D14" s="294"/>
      <c r="E14" s="294"/>
      <c r="F14" s="136"/>
      <c r="G14" s="266"/>
      <c r="H14" s="267"/>
      <c r="I14" s="267"/>
      <c r="J14" s="268"/>
    </row>
    <row r="15" spans="1:10" s="112" customFormat="1" ht="25.5" customHeight="1" x14ac:dyDescent="0.35">
      <c r="A15" s="149">
        <v>6</v>
      </c>
      <c r="B15" s="294" t="str">
        <f>Menu!D20</f>
        <v>Heeft een correct taalgebruik.</v>
      </c>
      <c r="C15" s="294"/>
      <c r="D15" s="294"/>
      <c r="E15" s="294"/>
      <c r="F15" s="136"/>
      <c r="G15" s="266"/>
      <c r="H15" s="267"/>
      <c r="I15" s="267"/>
      <c r="J15" s="268"/>
    </row>
    <row r="16" spans="1:10" s="112" customFormat="1" ht="25.5" customHeight="1" x14ac:dyDescent="0.35">
      <c r="A16" s="149">
        <v>7</v>
      </c>
      <c r="B16" s="294" t="str">
        <f>Menu!D21</f>
        <v>Gaat zorgvuldig om met informatie.</v>
      </c>
      <c r="C16" s="294"/>
      <c r="D16" s="294"/>
      <c r="E16" s="294"/>
      <c r="F16" s="136"/>
      <c r="G16" s="266"/>
      <c r="H16" s="267"/>
      <c r="I16" s="267"/>
      <c r="J16" s="268"/>
    </row>
    <row r="17" spans="1:10" s="112" customFormat="1" ht="25.5" customHeight="1" x14ac:dyDescent="0.35">
      <c r="A17" s="149">
        <v>8</v>
      </c>
      <c r="B17" s="294" t="str">
        <f>Menu!D22</f>
        <v>Toont interesse voor het werk en de organisatie.</v>
      </c>
      <c r="C17" s="294"/>
      <c r="D17" s="294"/>
      <c r="E17" s="294"/>
      <c r="F17" s="136"/>
      <c r="G17" s="266"/>
      <c r="H17" s="267"/>
      <c r="I17" s="267"/>
      <c r="J17" s="268"/>
    </row>
    <row r="18" spans="1:10" s="112" customFormat="1" ht="25.5" customHeight="1" x14ac:dyDescent="0.35">
      <c r="A18" s="149">
        <v>9</v>
      </c>
      <c r="B18" s="294" t="str">
        <f>Menu!D23</f>
        <v>Toont inzet.</v>
      </c>
      <c r="C18" s="294"/>
      <c r="D18" s="294"/>
      <c r="E18" s="294"/>
      <c r="F18" s="136"/>
      <c r="G18" s="266"/>
      <c r="H18" s="267"/>
      <c r="I18" s="267"/>
      <c r="J18" s="268"/>
    </row>
    <row r="19" spans="1:10" s="112" customFormat="1" ht="25.5" customHeight="1" x14ac:dyDescent="0.35">
      <c r="A19" s="149">
        <v>10</v>
      </c>
      <c r="B19" s="294" t="str">
        <f>Menu!D24</f>
        <v>Toont betrokkenheid bij het werk.</v>
      </c>
      <c r="C19" s="294"/>
      <c r="D19" s="294"/>
      <c r="E19" s="294"/>
      <c r="F19" s="136"/>
      <c r="G19" s="266"/>
      <c r="H19" s="267"/>
      <c r="I19" s="267"/>
      <c r="J19" s="268"/>
    </row>
    <row r="20" spans="1:10" s="112" customFormat="1" ht="25.5" customHeight="1" x14ac:dyDescent="0.35">
      <c r="A20" s="149">
        <v>11</v>
      </c>
      <c r="B20" s="294" t="str">
        <f>Menu!D25</f>
        <v>Reflecteert op eigen handelen.</v>
      </c>
      <c r="C20" s="294"/>
      <c r="D20" s="294"/>
      <c r="E20" s="294"/>
      <c r="F20" s="136"/>
      <c r="G20" s="266"/>
      <c r="H20" s="267"/>
      <c r="I20" s="267"/>
      <c r="J20" s="268"/>
    </row>
    <row r="21" spans="1:10" s="112" customFormat="1" ht="25.5" customHeight="1" x14ac:dyDescent="0.35">
      <c r="A21" s="149">
        <v>12</v>
      </c>
      <c r="B21" s="294" t="str">
        <f>Menu!D26</f>
        <v>Handelt naar gekregen adviezen/feedback.</v>
      </c>
      <c r="C21" s="294"/>
      <c r="D21" s="294"/>
      <c r="E21" s="294"/>
      <c r="F21" s="136"/>
      <c r="G21" s="266"/>
      <c r="H21" s="267"/>
      <c r="I21" s="267"/>
      <c r="J21" s="268"/>
    </row>
    <row r="22" spans="1:10" s="112" customFormat="1" ht="25.5" customHeight="1" x14ac:dyDescent="0.35">
      <c r="A22" s="149">
        <v>13</v>
      </c>
      <c r="B22" s="294" t="str">
        <f>Menu!D27</f>
        <v>Neemt verantwoordelijkheid voor zijn eigen leerproces.</v>
      </c>
      <c r="C22" s="294"/>
      <c r="D22" s="294"/>
      <c r="E22" s="294"/>
      <c r="F22" s="136"/>
      <c r="G22" s="266"/>
      <c r="H22" s="267"/>
      <c r="I22" s="267"/>
      <c r="J22" s="268"/>
    </row>
    <row r="23" spans="1:10" s="112" customFormat="1" ht="25.5" customHeight="1" x14ac:dyDescent="0.35">
      <c r="A23" s="149">
        <v>14</v>
      </c>
      <c r="B23" s="294" t="str">
        <f>Menu!D28</f>
        <v>Neemt initiatief tot het voeren van evaluatie- en begeleidingsgesprekken.</v>
      </c>
      <c r="C23" s="294"/>
      <c r="D23" s="294"/>
      <c r="E23" s="294"/>
      <c r="F23" s="136"/>
      <c r="G23" s="266"/>
      <c r="H23" s="267"/>
      <c r="I23" s="267"/>
      <c r="J23" s="268"/>
    </row>
    <row r="24" spans="1:10" s="112" customFormat="1" ht="25.5" customHeight="1" x14ac:dyDescent="0.35">
      <c r="A24" s="149">
        <v>15</v>
      </c>
      <c r="B24" s="294" t="str">
        <f>Menu!D29</f>
        <v>Doet een voorstel tot te ondernemen werkzaamheden.</v>
      </c>
      <c r="C24" s="294"/>
      <c r="D24" s="294"/>
      <c r="E24" s="294"/>
      <c r="F24" s="136"/>
      <c r="G24" s="266"/>
      <c r="H24" s="267"/>
      <c r="I24" s="267"/>
      <c r="J24" s="268"/>
    </row>
    <row r="25" spans="1:10" s="112" customFormat="1" ht="25.5" customHeight="1" x14ac:dyDescent="0.35">
      <c r="A25" s="149">
        <v>16</v>
      </c>
      <c r="B25" s="294" t="str">
        <f>Menu!D30</f>
        <v>Biedt wekelijks zijn weekrapportage aan ter beoordeling.</v>
      </c>
      <c r="C25" s="294"/>
      <c r="D25" s="294"/>
      <c r="E25" s="294"/>
      <c r="F25" s="136"/>
      <c r="G25" s="266"/>
      <c r="H25" s="267"/>
      <c r="I25" s="267"/>
      <c r="J25" s="268"/>
    </row>
    <row r="26" spans="1:10" s="112" customFormat="1" ht="25.5" customHeight="1" x14ac:dyDescent="0.35">
      <c r="A26" s="149">
        <v>17</v>
      </c>
      <c r="B26" s="294" t="str">
        <f>Menu!D31</f>
        <v>Legt verantwoording af over de werkzaamheden.</v>
      </c>
      <c r="C26" s="294"/>
      <c r="D26" s="294"/>
      <c r="E26" s="294"/>
      <c r="F26" s="136"/>
      <c r="G26" s="266"/>
      <c r="H26" s="267"/>
      <c r="I26" s="267"/>
      <c r="J26" s="268"/>
    </row>
    <row r="27" spans="1:10" s="112" customFormat="1" ht="25.5" customHeight="1" x14ac:dyDescent="0.35">
      <c r="A27" s="150" t="s">
        <v>82</v>
      </c>
      <c r="B27" s="294" t="str">
        <f>Menu!D32</f>
        <v>Aantal uren gewerkt vanaf het begin van de stage:</v>
      </c>
      <c r="C27" s="294"/>
      <c r="D27" s="294"/>
      <c r="E27" s="294"/>
      <c r="F27" s="231">
        <f>'rapp 15'!H49+'rapp 15'!J49</f>
        <v>0</v>
      </c>
      <c r="G27" s="266"/>
      <c r="H27" s="267"/>
      <c r="I27" s="267"/>
      <c r="J27" s="268"/>
    </row>
    <row r="28" spans="1:10" s="112" customFormat="1" ht="25.5" customHeight="1" x14ac:dyDescent="0.35">
      <c r="A28" s="297" t="s">
        <v>83</v>
      </c>
      <c r="B28" s="298"/>
      <c r="C28" s="298"/>
      <c r="D28" s="298"/>
      <c r="E28" s="299"/>
      <c r="F28" s="155"/>
      <c r="G28" s="300" t="s">
        <v>84</v>
      </c>
      <c r="H28" s="300"/>
      <c r="I28" s="300"/>
      <c r="J28" s="300"/>
    </row>
    <row r="29" spans="1:10" x14ac:dyDescent="0.35">
      <c r="A29" s="295" t="s">
        <v>81</v>
      </c>
      <c r="B29" s="295"/>
      <c r="C29" s="296"/>
      <c r="D29" s="296"/>
      <c r="E29" s="296"/>
      <c r="F29" s="151"/>
      <c r="G29" s="152"/>
      <c r="H29" s="153"/>
      <c r="I29" s="152"/>
      <c r="J29" s="152"/>
    </row>
    <row r="31" spans="1:10" x14ac:dyDescent="0.35">
      <c r="A31" s="154"/>
      <c r="B31" s="154"/>
      <c r="C31" s="154"/>
      <c r="D31" s="154"/>
      <c r="E31" s="154"/>
      <c r="F31" s="154"/>
      <c r="G31" s="154"/>
      <c r="H31" s="154"/>
      <c r="I31" s="154"/>
      <c r="J31" s="154"/>
    </row>
    <row r="32" spans="1:10" x14ac:dyDescent="0.35">
      <c r="A32" s="154"/>
      <c r="B32" s="154"/>
      <c r="C32" s="154"/>
      <c r="D32" s="154"/>
      <c r="E32" s="154"/>
      <c r="F32" s="154"/>
      <c r="G32" s="154"/>
      <c r="H32" s="154"/>
      <c r="I32" s="154"/>
      <c r="J32" s="154"/>
    </row>
    <row r="33" spans="1:10" x14ac:dyDescent="0.35">
      <c r="A33" s="154"/>
      <c r="B33" s="154"/>
      <c r="C33" s="154"/>
      <c r="D33" s="154"/>
      <c r="E33" s="154"/>
      <c r="F33" s="154"/>
      <c r="G33" s="154"/>
      <c r="H33" s="154"/>
      <c r="I33" s="154"/>
      <c r="J33" s="154"/>
    </row>
    <row r="34" spans="1:10" x14ac:dyDescent="0.35">
      <c r="A34" s="154"/>
      <c r="B34" s="154"/>
      <c r="C34" s="154"/>
      <c r="D34" s="154"/>
      <c r="E34" s="154"/>
      <c r="F34" s="154"/>
      <c r="G34" s="154"/>
      <c r="H34" s="154"/>
      <c r="I34" s="154"/>
      <c r="J34" s="154"/>
    </row>
    <row r="35" spans="1:10" x14ac:dyDescent="0.35">
      <c r="A35" s="154"/>
      <c r="B35" s="154"/>
      <c r="C35" s="154"/>
      <c r="D35" s="154"/>
      <c r="E35" s="154"/>
      <c r="F35" s="154"/>
      <c r="G35" s="154"/>
      <c r="H35" s="154"/>
      <c r="I35" s="154"/>
      <c r="J35" s="154"/>
    </row>
    <row r="36" spans="1:10" x14ac:dyDescent="0.35">
      <c r="A36" s="154"/>
      <c r="B36" s="154"/>
      <c r="C36" s="154"/>
      <c r="D36" s="154"/>
      <c r="E36" s="154"/>
      <c r="F36" s="154"/>
      <c r="G36" s="154"/>
      <c r="H36" s="154"/>
      <c r="I36" s="154"/>
      <c r="J36" s="154"/>
    </row>
  </sheetData>
  <sheetProtection algorithmName="SHA-512" hashValue="UEJEuS9I0VdKnczKO3rME2mQK6s5T67YlFD04BerxiP2SirfK0SUuO80+B+/+4VXKBvKeQF3v7VxkYU+PJS0wg==" saltValue="Ki9uA5be54q8VagbpONGIA==" spinCount="100000" sheet="1" selectLockedCells="1"/>
  <mergeCells count="53">
    <mergeCell ref="B27:E27"/>
    <mergeCell ref="G27:J27"/>
    <mergeCell ref="A28:E28"/>
    <mergeCell ref="G28:J28"/>
    <mergeCell ref="A29:E29"/>
    <mergeCell ref="B24:E24"/>
    <mergeCell ref="G24:J24"/>
    <mergeCell ref="B25:E25"/>
    <mergeCell ref="G25:J25"/>
    <mergeCell ref="B26:E26"/>
    <mergeCell ref="G26:J26"/>
    <mergeCell ref="B21:E21"/>
    <mergeCell ref="G21:J21"/>
    <mergeCell ref="B22:E22"/>
    <mergeCell ref="G22:J22"/>
    <mergeCell ref="B23:E23"/>
    <mergeCell ref="G23:J23"/>
    <mergeCell ref="B18:E18"/>
    <mergeCell ref="G18:J18"/>
    <mergeCell ref="B19:E19"/>
    <mergeCell ref="G19:J19"/>
    <mergeCell ref="B20:E20"/>
    <mergeCell ref="G20:J20"/>
    <mergeCell ref="B15:E15"/>
    <mergeCell ref="G15:J15"/>
    <mergeCell ref="B16:E16"/>
    <mergeCell ref="G16:J16"/>
    <mergeCell ref="B17:E17"/>
    <mergeCell ref="G17:J17"/>
    <mergeCell ref="B12:E12"/>
    <mergeCell ref="G12:J12"/>
    <mergeCell ref="B13:E13"/>
    <mergeCell ref="G13:J13"/>
    <mergeCell ref="B14:E14"/>
    <mergeCell ref="G14:J14"/>
    <mergeCell ref="B9:E9"/>
    <mergeCell ref="G9:J9"/>
    <mergeCell ref="B10:E10"/>
    <mergeCell ref="G10:J10"/>
    <mergeCell ref="B11:E11"/>
    <mergeCell ref="G11:J11"/>
    <mergeCell ref="A5:B5"/>
    <mergeCell ref="C5:D5"/>
    <mergeCell ref="I5:J5"/>
    <mergeCell ref="A6:B6"/>
    <mergeCell ref="C6:D6"/>
    <mergeCell ref="I6:J6"/>
    <mergeCell ref="A3:B3"/>
    <mergeCell ref="C3:D3"/>
    <mergeCell ref="I3:J3"/>
    <mergeCell ref="A4:B4"/>
    <mergeCell ref="C4:D4"/>
    <mergeCell ref="I4:J4"/>
  </mergeCells>
  <pageMargins left="0.70866141732283472" right="0.70866141732283472" top="0.35433070866141736" bottom="1.0236220472440944" header="0.31496062992125984" footer="0.31496062992125984"/>
  <pageSetup paperSize="9" scale="81"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7EF0F-EDAB-42B3-B05E-8D650A30F842}">
  <sheetPr codeName="Blad24">
    <pageSetUpPr fitToPage="1"/>
  </sheetPr>
  <dimension ref="A1:Q49"/>
  <sheetViews>
    <sheetView zoomScale="90" zoomScaleNormal="90" workbookViewId="0">
      <selection activeCell="B3" sqref="B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8.6640625" customWidth="1"/>
    <col min="10" max="10" width="10.796875" customWidth="1"/>
    <col min="11" max="12" width="13.265625" customWidth="1"/>
    <col min="13" max="13" width="16.53125" customWidth="1"/>
    <col min="14" max="14" width="9.1328125" style="9" customWidth="1"/>
    <col min="15" max="15" width="9.06640625" customWidth="1"/>
    <col min="17" max="17" width="9.06640625" style="186"/>
  </cols>
  <sheetData>
    <row r="1" spans="1:17" ht="15" x14ac:dyDescent="0.4">
      <c r="A1" s="22" t="str">
        <f>"Bijlage 6: Weekrapportage "&amp;'Algemene Informatie'!$B$16</f>
        <v>Bijlage 6: Weekrapportage AMO (Applicatie- en mediaontwikkelaar 25187)</v>
      </c>
      <c r="B1" s="22"/>
      <c r="C1" s="21"/>
      <c r="D1" s="21"/>
      <c r="E1" s="21"/>
      <c r="F1" s="21"/>
      <c r="G1" s="21"/>
      <c r="H1" s="21"/>
      <c r="I1" s="21"/>
      <c r="J1" s="82"/>
      <c r="K1" s="82"/>
      <c r="L1" s="82"/>
      <c r="M1" s="82"/>
      <c r="Q1" s="186">
        <f>COUNTIF(K$9:M$48,Menu!D3)</f>
        <v>0</v>
      </c>
    </row>
    <row r="2" spans="1:17" x14ac:dyDescent="0.35">
      <c r="A2" s="21"/>
      <c r="B2" s="21"/>
      <c r="C2" s="21"/>
      <c r="D2" s="21"/>
      <c r="E2" s="82"/>
      <c r="F2" s="82"/>
      <c r="G2" s="82"/>
      <c r="H2" s="21"/>
      <c r="I2" s="21"/>
      <c r="J2" s="82"/>
      <c r="K2" s="82"/>
      <c r="L2" s="82"/>
      <c r="M2" s="82"/>
      <c r="Q2" s="186">
        <f>COUNTIF(K$9:M$48,Menu!D4)</f>
        <v>0</v>
      </c>
    </row>
    <row r="3" spans="1:17" ht="13.15" x14ac:dyDescent="0.35">
      <c r="A3" s="275" t="s">
        <v>28</v>
      </c>
      <c r="B3" s="275"/>
      <c r="C3" s="275"/>
      <c r="D3" s="208" t="str">
        <f>IF('Algemene Informatie'!$B$3=0,"",'Algemene Informatie'!$B$3&amp;", "&amp;'Algemene Informatie'!$B$4&amp;" ("&amp;'Algemene Informatie'!$B$5&amp;")"&amp;" "&amp;'Algemene Informatie'!$B$13)</f>
        <v/>
      </c>
      <c r="E3" s="86"/>
      <c r="F3" s="88"/>
      <c r="G3" s="89"/>
      <c r="H3" s="21"/>
      <c r="I3" s="275" t="s">
        <v>78</v>
      </c>
      <c r="J3" s="275"/>
      <c r="K3" s="274" t="str">
        <f>IF('Algemene Informatie'!$B$39=0,"",'Algemene Informatie'!$B$39)</f>
        <v>2017-2018</v>
      </c>
      <c r="L3" s="274"/>
      <c r="M3" s="274"/>
      <c r="Q3" s="186">
        <f>COUNTIF(K$9:M$48,Menu!D5)</f>
        <v>0</v>
      </c>
    </row>
    <row r="4" spans="1:17" ht="13.15" x14ac:dyDescent="0.35">
      <c r="A4" s="276" t="s">
        <v>61</v>
      </c>
      <c r="B4" s="277"/>
      <c r="C4" s="278"/>
      <c r="D4" s="208" t="str">
        <f>IF('Algemene Informatie'!$B$17=0,"",'Algemene Informatie'!$B$17)</f>
        <v/>
      </c>
      <c r="E4" s="86"/>
      <c r="F4" s="88"/>
      <c r="G4" s="89"/>
      <c r="H4" s="21"/>
      <c r="I4" s="275" t="s">
        <v>29</v>
      </c>
      <c r="J4" s="275"/>
      <c r="K4" s="274" t="str">
        <f>IF('Algemene Informatie'!$B$28=0,"",'Algemene Informatie'!$B$28)</f>
        <v/>
      </c>
      <c r="L4" s="274"/>
      <c r="M4" s="274"/>
      <c r="Q4" s="186">
        <f>COUNTIF(K$9:M$48,Menu!D6)</f>
        <v>0</v>
      </c>
    </row>
    <row r="5" spans="1:17" ht="13.15" x14ac:dyDescent="0.35">
      <c r="A5" s="275" t="s">
        <v>88</v>
      </c>
      <c r="B5" s="275"/>
      <c r="C5" s="275"/>
      <c r="D5" s="208" t="str">
        <f>IF('Algemene Informatie'!$B$18=0,"",'Algemene Informatie'!$B$18)</f>
        <v/>
      </c>
      <c r="E5" s="86"/>
      <c r="F5" s="86"/>
      <c r="G5" s="82"/>
      <c r="H5" s="21"/>
      <c r="I5" s="275" t="s">
        <v>30</v>
      </c>
      <c r="J5" s="275"/>
      <c r="K5" s="274" t="str">
        <f>IF('Algemene Informatie'!$B$32=0,"",'Algemene Informatie'!$B$32)</f>
        <v/>
      </c>
      <c r="L5" s="274"/>
      <c r="M5" s="274"/>
      <c r="Q5" s="186">
        <f>COUNTIF(K$9:M$48,Menu!D7)</f>
        <v>0</v>
      </c>
    </row>
    <row r="6" spans="1:17" ht="13.15" x14ac:dyDescent="0.35">
      <c r="A6" s="91"/>
      <c r="B6" s="88"/>
      <c r="C6" s="88"/>
      <c r="D6" s="92"/>
      <c r="E6" s="86"/>
      <c r="F6" s="86"/>
      <c r="G6" s="82"/>
      <c r="H6" s="82"/>
      <c r="I6" s="88"/>
      <c r="J6" s="88"/>
      <c r="K6" s="92"/>
      <c r="L6" s="92"/>
      <c r="M6" s="92"/>
      <c r="Q6" s="186">
        <f>COUNTIF(K$9:M$48,Menu!D8)</f>
        <v>0</v>
      </c>
    </row>
    <row r="7" spans="1:17" ht="13.15" x14ac:dyDescent="0.4">
      <c r="A7" s="279" t="str">
        <f>IF(AND(ISNONTEXT($A$9),NOT(ISBLANK($A$9))),"RAPPORTAGE WEEK "&amp;1+INT((A9-DATE(YEAR(A9+4-WEEKDAY(A9+6)),1,5)+WEEKDAY(DATE(YEAR(A9+4-WEEKDAY(A9+6)),1,3)))/7),"RAPPORTAGE WEEK Nr.")</f>
        <v>RAPPORTAGE WEEK 20</v>
      </c>
      <c r="B7" s="280"/>
      <c r="C7" s="280"/>
      <c r="D7" s="280"/>
      <c r="E7" s="280"/>
      <c r="F7" s="280"/>
      <c r="G7" s="280"/>
      <c r="H7" s="280"/>
      <c r="I7" s="280"/>
      <c r="J7" s="280"/>
      <c r="K7" s="280"/>
      <c r="L7" s="280"/>
      <c r="M7" s="281"/>
      <c r="Q7" s="186">
        <f>COUNTIF(K$9:M$48,Menu!D9)</f>
        <v>0</v>
      </c>
    </row>
    <row r="8" spans="1:17" s="61" customFormat="1" ht="13.15" x14ac:dyDescent="0.35">
      <c r="A8" s="109" t="s">
        <v>31</v>
      </c>
      <c r="B8" s="131" t="s">
        <v>75</v>
      </c>
      <c r="C8" s="109" t="s">
        <v>32</v>
      </c>
      <c r="D8" s="132"/>
      <c r="E8" s="132"/>
      <c r="F8" s="132"/>
      <c r="G8" s="132"/>
      <c r="H8" s="132"/>
      <c r="I8" s="133"/>
      <c r="J8" s="134" t="s">
        <v>72</v>
      </c>
      <c r="K8" s="282" t="s">
        <v>221</v>
      </c>
      <c r="L8" s="283"/>
      <c r="M8" s="284"/>
      <c r="N8" s="135"/>
      <c r="Q8" s="186">
        <f>COUNTIF(K$9:M$48,Menu!D10)</f>
        <v>0</v>
      </c>
    </row>
    <row r="9" spans="1:17" ht="12.75" customHeight="1" x14ac:dyDescent="0.35">
      <c r="A9" s="84">
        <f>'BPV-tijd'!B41</f>
        <v>43234</v>
      </c>
      <c r="B9" s="85">
        <v>1</v>
      </c>
      <c r="C9" s="269"/>
      <c r="D9" s="270"/>
      <c r="E9" s="270"/>
      <c r="F9" s="270"/>
      <c r="G9" s="270"/>
      <c r="H9" s="270"/>
      <c r="I9" s="271"/>
      <c r="J9" s="130"/>
      <c r="K9" s="266"/>
      <c r="L9" s="267"/>
      <c r="M9" s="268"/>
      <c r="Q9" s="186">
        <f>COUNTIF(K$9:M$48,Menu!D11)</f>
        <v>0</v>
      </c>
    </row>
    <row r="10" spans="1:17" ht="12.75" customHeight="1" x14ac:dyDescent="0.35">
      <c r="A10" s="84"/>
      <c r="B10" s="85">
        <v>2</v>
      </c>
      <c r="C10" s="269"/>
      <c r="D10" s="270"/>
      <c r="E10" s="270"/>
      <c r="F10" s="270"/>
      <c r="G10" s="270"/>
      <c r="H10" s="270"/>
      <c r="I10" s="271"/>
      <c r="J10" s="130"/>
      <c r="K10" s="266"/>
      <c r="L10" s="267"/>
      <c r="M10" s="268"/>
      <c r="Q10" s="186">
        <f>COUNTIF(K$9:M$48,Menu!D12)</f>
        <v>0</v>
      </c>
    </row>
    <row r="11" spans="1:17" ht="12.75" customHeight="1" x14ac:dyDescent="0.35">
      <c r="A11" s="84"/>
      <c r="B11" s="85">
        <v>3</v>
      </c>
      <c r="C11" s="269"/>
      <c r="D11" s="270"/>
      <c r="E11" s="270"/>
      <c r="F11" s="270"/>
      <c r="G11" s="270"/>
      <c r="H11" s="270"/>
      <c r="I11" s="271"/>
      <c r="J11" s="130"/>
      <c r="K11" s="266"/>
      <c r="L11" s="267"/>
      <c r="M11" s="268"/>
      <c r="Q11" s="186">
        <f>COUNTIF(K$9:M$48,Menu!D13)</f>
        <v>0</v>
      </c>
    </row>
    <row r="12" spans="1:17" ht="12.75" customHeight="1" x14ac:dyDescent="0.35">
      <c r="A12" s="84"/>
      <c r="B12" s="85">
        <v>4</v>
      </c>
      <c r="C12" s="269"/>
      <c r="D12" s="270"/>
      <c r="E12" s="270"/>
      <c r="F12" s="270"/>
      <c r="G12" s="270"/>
      <c r="H12" s="270"/>
      <c r="I12" s="271"/>
      <c r="J12" s="130"/>
      <c r="K12" s="266"/>
      <c r="L12" s="267"/>
      <c r="M12" s="268"/>
    </row>
    <row r="13" spans="1:17" ht="12.75" customHeight="1" x14ac:dyDescent="0.35">
      <c r="A13" s="84"/>
      <c r="B13" s="85">
        <v>5</v>
      </c>
      <c r="C13" s="269"/>
      <c r="D13" s="270"/>
      <c r="E13" s="270"/>
      <c r="F13" s="270"/>
      <c r="G13" s="270"/>
      <c r="H13" s="270"/>
      <c r="I13" s="271"/>
      <c r="J13" s="130"/>
      <c r="K13" s="266"/>
      <c r="L13" s="267"/>
      <c r="M13" s="268"/>
    </row>
    <row r="14" spans="1:17" ht="12.75" customHeight="1" x14ac:dyDescent="0.35">
      <c r="A14" s="84"/>
      <c r="B14" s="85">
        <v>6</v>
      </c>
      <c r="C14" s="269"/>
      <c r="D14" s="270"/>
      <c r="E14" s="270"/>
      <c r="F14" s="270"/>
      <c r="G14" s="270"/>
      <c r="H14" s="270"/>
      <c r="I14" s="271"/>
      <c r="J14" s="130"/>
      <c r="K14" s="266"/>
      <c r="L14" s="267"/>
      <c r="M14" s="268"/>
    </row>
    <row r="15" spans="1:17" ht="12.75" customHeight="1" x14ac:dyDescent="0.35">
      <c r="A15" s="84"/>
      <c r="B15" s="85">
        <v>7</v>
      </c>
      <c r="C15" s="269"/>
      <c r="D15" s="270"/>
      <c r="E15" s="270"/>
      <c r="F15" s="270"/>
      <c r="G15" s="270"/>
      <c r="H15" s="270"/>
      <c r="I15" s="271"/>
      <c r="J15" s="130"/>
      <c r="K15" s="266"/>
      <c r="L15" s="267"/>
      <c r="M15" s="268"/>
    </row>
    <row r="16" spans="1:17" ht="12.75" customHeight="1" x14ac:dyDescent="0.35">
      <c r="A16" s="84"/>
      <c r="B16" s="85">
        <v>8</v>
      </c>
      <c r="C16" s="269"/>
      <c r="D16" s="270"/>
      <c r="E16" s="270"/>
      <c r="F16" s="270"/>
      <c r="G16" s="270"/>
      <c r="H16" s="270"/>
      <c r="I16" s="271"/>
      <c r="J16" s="130"/>
      <c r="K16" s="266"/>
      <c r="L16" s="267"/>
      <c r="M16" s="268"/>
    </row>
    <row r="17" spans="1:13" ht="12.75" customHeight="1" x14ac:dyDescent="0.35">
      <c r="A17" s="84">
        <f>A9+1</f>
        <v>43235</v>
      </c>
      <c r="B17" s="85">
        <v>1</v>
      </c>
      <c r="C17" s="269"/>
      <c r="D17" s="270"/>
      <c r="E17" s="270"/>
      <c r="F17" s="270"/>
      <c r="G17" s="270"/>
      <c r="H17" s="270"/>
      <c r="I17" s="271"/>
      <c r="J17" s="130"/>
      <c r="K17" s="266"/>
      <c r="L17" s="267"/>
      <c r="M17" s="268"/>
    </row>
    <row r="18" spans="1:13" ht="12.75" customHeight="1" x14ac:dyDescent="0.35">
      <c r="A18" s="84"/>
      <c r="B18" s="85">
        <v>2</v>
      </c>
      <c r="C18" s="269"/>
      <c r="D18" s="270"/>
      <c r="E18" s="270"/>
      <c r="F18" s="270"/>
      <c r="G18" s="270"/>
      <c r="H18" s="270"/>
      <c r="I18" s="271"/>
      <c r="J18" s="130"/>
      <c r="K18" s="266"/>
      <c r="L18" s="267"/>
      <c r="M18" s="268"/>
    </row>
    <row r="19" spans="1:13" ht="12.75" customHeight="1" x14ac:dyDescent="0.35">
      <c r="A19" s="84"/>
      <c r="B19" s="85">
        <v>3</v>
      </c>
      <c r="C19" s="269"/>
      <c r="D19" s="270"/>
      <c r="E19" s="270"/>
      <c r="F19" s="270"/>
      <c r="G19" s="270"/>
      <c r="H19" s="270"/>
      <c r="I19" s="271"/>
      <c r="J19" s="130"/>
      <c r="K19" s="266"/>
      <c r="L19" s="267"/>
      <c r="M19" s="268"/>
    </row>
    <row r="20" spans="1:13" ht="12.75" customHeight="1" x14ac:dyDescent="0.35">
      <c r="A20" s="84"/>
      <c r="B20" s="85">
        <v>4</v>
      </c>
      <c r="C20" s="269"/>
      <c r="D20" s="270"/>
      <c r="E20" s="270"/>
      <c r="F20" s="270"/>
      <c r="G20" s="270"/>
      <c r="H20" s="270"/>
      <c r="I20" s="271"/>
      <c r="J20" s="130"/>
      <c r="K20" s="266"/>
      <c r="L20" s="267"/>
      <c r="M20" s="268"/>
    </row>
    <row r="21" spans="1:13" x14ac:dyDescent="0.35">
      <c r="A21" s="84"/>
      <c r="B21" s="85">
        <v>5</v>
      </c>
      <c r="C21" s="269"/>
      <c r="D21" s="270"/>
      <c r="E21" s="270"/>
      <c r="F21" s="270"/>
      <c r="G21" s="270"/>
      <c r="H21" s="270"/>
      <c r="I21" s="271"/>
      <c r="J21" s="130"/>
      <c r="K21" s="266"/>
      <c r="L21" s="267"/>
      <c r="M21" s="268"/>
    </row>
    <row r="22" spans="1:13" x14ac:dyDescent="0.35">
      <c r="A22" s="84"/>
      <c r="B22" s="85">
        <v>6</v>
      </c>
      <c r="C22" s="269"/>
      <c r="D22" s="270"/>
      <c r="E22" s="270"/>
      <c r="F22" s="270"/>
      <c r="G22" s="270"/>
      <c r="H22" s="270"/>
      <c r="I22" s="271"/>
      <c r="J22" s="130"/>
      <c r="K22" s="266"/>
      <c r="L22" s="267"/>
      <c r="M22" s="268"/>
    </row>
    <row r="23" spans="1:13" x14ac:dyDescent="0.35">
      <c r="A23" s="84"/>
      <c r="B23" s="85">
        <v>7</v>
      </c>
      <c r="C23" s="269"/>
      <c r="D23" s="270"/>
      <c r="E23" s="270"/>
      <c r="F23" s="270"/>
      <c r="G23" s="270"/>
      <c r="H23" s="270"/>
      <c r="I23" s="271"/>
      <c r="J23" s="130"/>
      <c r="K23" s="266"/>
      <c r="L23" s="267"/>
      <c r="M23" s="268"/>
    </row>
    <row r="24" spans="1:13" x14ac:dyDescent="0.35">
      <c r="A24" s="84"/>
      <c r="B24" s="85">
        <v>8</v>
      </c>
      <c r="C24" s="269"/>
      <c r="D24" s="270"/>
      <c r="E24" s="270"/>
      <c r="F24" s="270"/>
      <c r="G24" s="270"/>
      <c r="H24" s="270"/>
      <c r="I24" s="271"/>
      <c r="J24" s="130"/>
      <c r="K24" s="266"/>
      <c r="L24" s="267"/>
      <c r="M24" s="268"/>
    </row>
    <row r="25" spans="1:13" x14ac:dyDescent="0.35">
      <c r="A25" s="84">
        <f>A9+2</f>
        <v>43236</v>
      </c>
      <c r="B25" s="85">
        <v>1</v>
      </c>
      <c r="C25" s="269"/>
      <c r="D25" s="270"/>
      <c r="E25" s="270"/>
      <c r="F25" s="270"/>
      <c r="G25" s="270"/>
      <c r="H25" s="270"/>
      <c r="I25" s="271"/>
      <c r="J25" s="130"/>
      <c r="K25" s="266"/>
      <c r="L25" s="267"/>
      <c r="M25" s="268"/>
    </row>
    <row r="26" spans="1:13" x14ac:dyDescent="0.35">
      <c r="A26" s="84"/>
      <c r="B26" s="85">
        <v>2</v>
      </c>
      <c r="C26" s="269"/>
      <c r="D26" s="270"/>
      <c r="E26" s="270"/>
      <c r="F26" s="270"/>
      <c r="G26" s="270"/>
      <c r="H26" s="270"/>
      <c r="I26" s="271"/>
      <c r="J26" s="130"/>
      <c r="K26" s="266"/>
      <c r="L26" s="267"/>
      <c r="M26" s="268"/>
    </row>
    <row r="27" spans="1:13" x14ac:dyDescent="0.35">
      <c r="A27" s="84"/>
      <c r="B27" s="85">
        <v>3</v>
      </c>
      <c r="C27" s="269"/>
      <c r="D27" s="270"/>
      <c r="E27" s="270"/>
      <c r="F27" s="270"/>
      <c r="G27" s="270"/>
      <c r="H27" s="270"/>
      <c r="I27" s="271"/>
      <c r="J27" s="130"/>
      <c r="K27" s="266"/>
      <c r="L27" s="267"/>
      <c r="M27" s="268"/>
    </row>
    <row r="28" spans="1:13" x14ac:dyDescent="0.35">
      <c r="A28" s="84"/>
      <c r="B28" s="85">
        <v>4</v>
      </c>
      <c r="C28" s="269"/>
      <c r="D28" s="270"/>
      <c r="E28" s="270"/>
      <c r="F28" s="270"/>
      <c r="G28" s="270"/>
      <c r="H28" s="270"/>
      <c r="I28" s="271"/>
      <c r="J28" s="130"/>
      <c r="K28" s="266"/>
      <c r="L28" s="267"/>
      <c r="M28" s="268"/>
    </row>
    <row r="29" spans="1:13" x14ac:dyDescent="0.35">
      <c r="A29" s="84"/>
      <c r="B29" s="85">
        <v>5</v>
      </c>
      <c r="C29" s="269"/>
      <c r="D29" s="270"/>
      <c r="E29" s="270"/>
      <c r="F29" s="270"/>
      <c r="G29" s="270"/>
      <c r="H29" s="270"/>
      <c r="I29" s="271"/>
      <c r="J29" s="130"/>
      <c r="K29" s="266"/>
      <c r="L29" s="267"/>
      <c r="M29" s="268"/>
    </row>
    <row r="30" spans="1:13" x14ac:dyDescent="0.35">
      <c r="A30" s="84"/>
      <c r="B30" s="85">
        <v>6</v>
      </c>
      <c r="C30" s="269"/>
      <c r="D30" s="270"/>
      <c r="E30" s="270"/>
      <c r="F30" s="270"/>
      <c r="G30" s="270"/>
      <c r="H30" s="270"/>
      <c r="I30" s="271"/>
      <c r="J30" s="130"/>
      <c r="K30" s="266"/>
      <c r="L30" s="267"/>
      <c r="M30" s="268"/>
    </row>
    <row r="31" spans="1:13" x14ac:dyDescent="0.35">
      <c r="A31" s="84"/>
      <c r="B31" s="85">
        <v>7</v>
      </c>
      <c r="C31" s="269"/>
      <c r="D31" s="270"/>
      <c r="E31" s="270"/>
      <c r="F31" s="270"/>
      <c r="G31" s="270"/>
      <c r="H31" s="270"/>
      <c r="I31" s="271"/>
      <c r="J31" s="130"/>
      <c r="K31" s="266"/>
      <c r="L31" s="267"/>
      <c r="M31" s="268"/>
    </row>
    <row r="32" spans="1:13" x14ac:dyDescent="0.35">
      <c r="A32" s="84"/>
      <c r="B32" s="85">
        <v>8</v>
      </c>
      <c r="C32" s="269"/>
      <c r="D32" s="270"/>
      <c r="E32" s="270"/>
      <c r="F32" s="270"/>
      <c r="G32" s="270"/>
      <c r="H32" s="270"/>
      <c r="I32" s="271"/>
      <c r="J32" s="130"/>
      <c r="K32" s="266"/>
      <c r="L32" s="267"/>
      <c r="M32" s="268"/>
    </row>
    <row r="33" spans="1:13" x14ac:dyDescent="0.35">
      <c r="A33" s="84">
        <f>A9+3</f>
        <v>43237</v>
      </c>
      <c r="B33" s="85">
        <v>1</v>
      </c>
      <c r="C33" s="269"/>
      <c r="D33" s="270"/>
      <c r="E33" s="270"/>
      <c r="F33" s="270"/>
      <c r="G33" s="270"/>
      <c r="H33" s="270"/>
      <c r="I33" s="271"/>
      <c r="J33" s="130"/>
      <c r="K33" s="266"/>
      <c r="L33" s="267"/>
      <c r="M33" s="268"/>
    </row>
    <row r="34" spans="1:13" x14ac:dyDescent="0.35">
      <c r="A34" s="84"/>
      <c r="B34" s="85">
        <v>2</v>
      </c>
      <c r="C34" s="269"/>
      <c r="D34" s="270"/>
      <c r="E34" s="270"/>
      <c r="F34" s="270"/>
      <c r="G34" s="270"/>
      <c r="H34" s="270"/>
      <c r="I34" s="271"/>
      <c r="J34" s="130"/>
      <c r="K34" s="266"/>
      <c r="L34" s="267"/>
      <c r="M34" s="268"/>
    </row>
    <row r="35" spans="1:13" x14ac:dyDescent="0.35">
      <c r="A35" s="84"/>
      <c r="B35" s="85">
        <v>3</v>
      </c>
      <c r="C35" s="269"/>
      <c r="D35" s="270"/>
      <c r="E35" s="270"/>
      <c r="F35" s="270"/>
      <c r="G35" s="270"/>
      <c r="H35" s="270"/>
      <c r="I35" s="271"/>
      <c r="J35" s="130"/>
      <c r="K35" s="266"/>
      <c r="L35" s="267"/>
      <c r="M35" s="268"/>
    </row>
    <row r="36" spans="1:13" x14ac:dyDescent="0.35">
      <c r="A36" s="84"/>
      <c r="B36" s="85">
        <v>4</v>
      </c>
      <c r="C36" s="269"/>
      <c r="D36" s="270"/>
      <c r="E36" s="270"/>
      <c r="F36" s="270"/>
      <c r="G36" s="270"/>
      <c r="H36" s="270"/>
      <c r="I36" s="271"/>
      <c r="J36" s="130"/>
      <c r="K36" s="266"/>
      <c r="L36" s="267"/>
      <c r="M36" s="268"/>
    </row>
    <row r="37" spans="1:13" x14ac:dyDescent="0.35">
      <c r="A37" s="84"/>
      <c r="B37" s="85">
        <v>5</v>
      </c>
      <c r="C37" s="269"/>
      <c r="D37" s="270"/>
      <c r="E37" s="270"/>
      <c r="F37" s="270"/>
      <c r="G37" s="270"/>
      <c r="H37" s="270"/>
      <c r="I37" s="271"/>
      <c r="J37" s="130"/>
      <c r="K37" s="266"/>
      <c r="L37" s="267"/>
      <c r="M37" s="268"/>
    </row>
    <row r="38" spans="1:13" x14ac:dyDescent="0.35">
      <c r="A38" s="84"/>
      <c r="B38" s="85">
        <v>6</v>
      </c>
      <c r="C38" s="269"/>
      <c r="D38" s="270"/>
      <c r="E38" s="270"/>
      <c r="F38" s="270"/>
      <c r="G38" s="270"/>
      <c r="H38" s="270"/>
      <c r="I38" s="271"/>
      <c r="J38" s="130"/>
      <c r="K38" s="266"/>
      <c r="L38" s="267"/>
      <c r="M38" s="268"/>
    </row>
    <row r="39" spans="1:13" x14ac:dyDescent="0.35">
      <c r="A39" s="84"/>
      <c r="B39" s="85">
        <v>7</v>
      </c>
      <c r="C39" s="269"/>
      <c r="D39" s="270"/>
      <c r="E39" s="270"/>
      <c r="F39" s="270"/>
      <c r="G39" s="270"/>
      <c r="H39" s="270"/>
      <c r="I39" s="271"/>
      <c r="J39" s="130"/>
      <c r="K39" s="266"/>
      <c r="L39" s="267"/>
      <c r="M39" s="268"/>
    </row>
    <row r="40" spans="1:13" x14ac:dyDescent="0.35">
      <c r="A40" s="84"/>
      <c r="B40" s="85">
        <v>8</v>
      </c>
      <c r="C40" s="269"/>
      <c r="D40" s="270"/>
      <c r="E40" s="270"/>
      <c r="F40" s="270"/>
      <c r="G40" s="270"/>
      <c r="H40" s="270"/>
      <c r="I40" s="271"/>
      <c r="J40" s="130"/>
      <c r="K40" s="266"/>
      <c r="L40" s="267"/>
      <c r="M40" s="268"/>
    </row>
    <row r="41" spans="1:13" x14ac:dyDescent="0.35">
      <c r="A41" s="84">
        <f>A9+4</f>
        <v>43238</v>
      </c>
      <c r="B41" s="85">
        <v>1</v>
      </c>
      <c r="C41" s="269"/>
      <c r="D41" s="270"/>
      <c r="E41" s="270"/>
      <c r="F41" s="270"/>
      <c r="G41" s="270"/>
      <c r="H41" s="270"/>
      <c r="I41" s="271"/>
      <c r="J41" s="130"/>
      <c r="K41" s="266"/>
      <c r="L41" s="267"/>
      <c r="M41" s="268"/>
    </row>
    <row r="42" spans="1:13" x14ac:dyDescent="0.35">
      <c r="A42" s="84"/>
      <c r="B42" s="85">
        <v>2</v>
      </c>
      <c r="C42" s="269"/>
      <c r="D42" s="270"/>
      <c r="E42" s="270"/>
      <c r="F42" s="270"/>
      <c r="G42" s="270"/>
      <c r="H42" s="270"/>
      <c r="I42" s="271"/>
      <c r="J42" s="130"/>
      <c r="K42" s="266"/>
      <c r="L42" s="267"/>
      <c r="M42" s="268"/>
    </row>
    <row r="43" spans="1:13" x14ac:dyDescent="0.35">
      <c r="A43" s="84"/>
      <c r="B43" s="85">
        <v>3</v>
      </c>
      <c r="C43" s="269"/>
      <c r="D43" s="270"/>
      <c r="E43" s="270"/>
      <c r="F43" s="270"/>
      <c r="G43" s="270"/>
      <c r="H43" s="270"/>
      <c r="I43" s="271"/>
      <c r="J43" s="130"/>
      <c r="K43" s="266"/>
      <c r="L43" s="267"/>
      <c r="M43" s="268"/>
    </row>
    <row r="44" spans="1:13" x14ac:dyDescent="0.35">
      <c r="A44" s="84"/>
      <c r="B44" s="85">
        <v>4</v>
      </c>
      <c r="C44" s="269"/>
      <c r="D44" s="270"/>
      <c r="E44" s="270"/>
      <c r="F44" s="270"/>
      <c r="G44" s="270"/>
      <c r="H44" s="270"/>
      <c r="I44" s="271"/>
      <c r="J44" s="130"/>
      <c r="K44" s="266"/>
      <c r="L44" s="267"/>
      <c r="M44" s="268"/>
    </row>
    <row r="45" spans="1:13" x14ac:dyDescent="0.35">
      <c r="A45" s="84"/>
      <c r="B45" s="85">
        <v>5</v>
      </c>
      <c r="C45" s="269"/>
      <c r="D45" s="270"/>
      <c r="E45" s="270"/>
      <c r="F45" s="270"/>
      <c r="G45" s="270"/>
      <c r="H45" s="270"/>
      <c r="I45" s="271"/>
      <c r="J45" s="130"/>
      <c r="K45" s="266"/>
      <c r="L45" s="267"/>
      <c r="M45" s="268"/>
    </row>
    <row r="46" spans="1:13" x14ac:dyDescent="0.35">
      <c r="A46" s="84"/>
      <c r="B46" s="85">
        <v>6</v>
      </c>
      <c r="C46" s="269"/>
      <c r="D46" s="270"/>
      <c r="E46" s="270"/>
      <c r="F46" s="270"/>
      <c r="G46" s="270"/>
      <c r="H46" s="270"/>
      <c r="I46" s="271"/>
      <c r="J46" s="130"/>
      <c r="K46" s="266"/>
      <c r="L46" s="267"/>
      <c r="M46" s="268"/>
    </row>
    <row r="47" spans="1:13" x14ac:dyDescent="0.35">
      <c r="A47" s="84"/>
      <c r="B47" s="85">
        <v>7</v>
      </c>
      <c r="C47" s="269"/>
      <c r="D47" s="270"/>
      <c r="E47" s="270"/>
      <c r="F47" s="270"/>
      <c r="G47" s="270"/>
      <c r="H47" s="270"/>
      <c r="I47" s="271"/>
      <c r="J47" s="130"/>
      <c r="K47" s="266"/>
      <c r="L47" s="267"/>
      <c r="M47" s="268"/>
    </row>
    <row r="48" spans="1:13" x14ac:dyDescent="0.35">
      <c r="A48" s="84"/>
      <c r="B48" s="85">
        <v>8</v>
      </c>
      <c r="C48" s="269"/>
      <c r="D48" s="270"/>
      <c r="E48" s="270"/>
      <c r="F48" s="270"/>
      <c r="G48" s="270"/>
      <c r="H48" s="270"/>
      <c r="I48" s="271"/>
      <c r="J48" s="130"/>
      <c r="K48" s="266"/>
      <c r="L48" s="267"/>
      <c r="M48" s="268"/>
    </row>
    <row r="49" spans="1:13" ht="14.25" customHeight="1" x14ac:dyDescent="0.35">
      <c r="A49" s="272"/>
      <c r="B49" s="272"/>
      <c r="C49" s="273"/>
      <c r="D49" s="273"/>
      <c r="E49" s="24"/>
      <c r="F49" s="23"/>
      <c r="G49" s="228" t="s">
        <v>268</v>
      </c>
      <c r="H49" s="229">
        <f>'rapp 15'!H49+'rapp 15'!J49</f>
        <v>0</v>
      </c>
      <c r="I49" s="226"/>
      <c r="J49" s="108">
        <f>SUM(J9:J48)</f>
        <v>0</v>
      </c>
      <c r="K49" s="108" t="s">
        <v>60</v>
      </c>
      <c r="L49" s="82"/>
      <c r="M49" s="230" t="str">
        <f>"Totaal:"&amp;(H49+J49)</f>
        <v>Totaal:0</v>
      </c>
    </row>
  </sheetData>
  <sheetProtection algorithmName="SHA-512" hashValue="dgqkuSTinaZaDHB7ePgbmu9DG28+lClT2iesXWoRdlM4ZrAgwzq0guXfIG9YErxZijUAwHNbxRmWRWHxtCS/Gg==" saltValue="LNA8EeOsejLGnukH2AONtQ==" spinCount="100000" sheet="1" selectLockedCells="1"/>
  <mergeCells count="92">
    <mergeCell ref="A49:D49"/>
    <mergeCell ref="C46:I46"/>
    <mergeCell ref="K46:M46"/>
    <mergeCell ref="C47:I47"/>
    <mergeCell ref="K47:M47"/>
    <mergeCell ref="C48:I48"/>
    <mergeCell ref="K48:M48"/>
    <mergeCell ref="C43:I43"/>
    <mergeCell ref="K43:M43"/>
    <mergeCell ref="C44:I44"/>
    <mergeCell ref="K44:M44"/>
    <mergeCell ref="C45:I45"/>
    <mergeCell ref="K45:M45"/>
    <mergeCell ref="C40:I40"/>
    <mergeCell ref="K40:M40"/>
    <mergeCell ref="C41:I41"/>
    <mergeCell ref="K41:M41"/>
    <mergeCell ref="C42:I42"/>
    <mergeCell ref="K42:M42"/>
    <mergeCell ref="C37:I37"/>
    <mergeCell ref="K37:M37"/>
    <mergeCell ref="C38:I38"/>
    <mergeCell ref="K38:M38"/>
    <mergeCell ref="C39:I39"/>
    <mergeCell ref="K39:M39"/>
    <mergeCell ref="C34:I34"/>
    <mergeCell ref="K34:M34"/>
    <mergeCell ref="C35:I35"/>
    <mergeCell ref="K35:M35"/>
    <mergeCell ref="C36:I36"/>
    <mergeCell ref="K36:M36"/>
    <mergeCell ref="C31:I31"/>
    <mergeCell ref="K31:M31"/>
    <mergeCell ref="C32:I32"/>
    <mergeCell ref="K32:M32"/>
    <mergeCell ref="C33:I33"/>
    <mergeCell ref="K33:M33"/>
    <mergeCell ref="C28:I28"/>
    <mergeCell ref="K28:M28"/>
    <mergeCell ref="C29:I29"/>
    <mergeCell ref="K29:M29"/>
    <mergeCell ref="C30:I30"/>
    <mergeCell ref="K30:M30"/>
    <mergeCell ref="C25:I25"/>
    <mergeCell ref="K25:M25"/>
    <mergeCell ref="C26:I26"/>
    <mergeCell ref="K26:M26"/>
    <mergeCell ref="C27:I27"/>
    <mergeCell ref="K27:M27"/>
    <mergeCell ref="C22:I22"/>
    <mergeCell ref="K22:M22"/>
    <mergeCell ref="C23:I23"/>
    <mergeCell ref="K23:M23"/>
    <mergeCell ref="C24:I24"/>
    <mergeCell ref="K24:M24"/>
    <mergeCell ref="C19:I19"/>
    <mergeCell ref="K19:M19"/>
    <mergeCell ref="C20:I20"/>
    <mergeCell ref="K20:M20"/>
    <mergeCell ref="C21:I21"/>
    <mergeCell ref="K21:M21"/>
    <mergeCell ref="C16:I16"/>
    <mergeCell ref="K16:M16"/>
    <mergeCell ref="C17:I17"/>
    <mergeCell ref="K17:M17"/>
    <mergeCell ref="C18:I18"/>
    <mergeCell ref="K18:M18"/>
    <mergeCell ref="C13:I13"/>
    <mergeCell ref="K13:M13"/>
    <mergeCell ref="C14:I14"/>
    <mergeCell ref="K14:M14"/>
    <mergeCell ref="C15:I15"/>
    <mergeCell ref="K15:M15"/>
    <mergeCell ref="C10:I10"/>
    <mergeCell ref="K10:M10"/>
    <mergeCell ref="C11:I11"/>
    <mergeCell ref="K11:M11"/>
    <mergeCell ref="C12:I12"/>
    <mergeCell ref="K12:M12"/>
    <mergeCell ref="C9:I9"/>
    <mergeCell ref="K9:M9"/>
    <mergeCell ref="A3:C3"/>
    <mergeCell ref="I3:J3"/>
    <mergeCell ref="K3:M3"/>
    <mergeCell ref="A4:C4"/>
    <mergeCell ref="I4:J4"/>
    <mergeCell ref="K4:M4"/>
    <mergeCell ref="A5:C5"/>
    <mergeCell ref="I5:J5"/>
    <mergeCell ref="K5:M5"/>
    <mergeCell ref="A7:M7"/>
    <mergeCell ref="K8:M8"/>
  </mergeCells>
  <dataValidations count="1">
    <dataValidation type="list" allowBlank="1" showInputMessage="1" showErrorMessage="1" sqref="K9:M48" xr:uid="{0FE6BD10-9A35-4807-A51C-477A8A7231C0}">
      <formula1>IF(Oplnr=1,AMO,IF(Oplnr=2,GD,KO))</formula1>
    </dataValidation>
  </dataValidations>
  <pageMargins left="0.70866141732283472" right="0.59055118110236227" top="0.47244094488188981" bottom="1.0236220472440944" header="0.31496062992125984" footer="0.31496062992125984"/>
  <pageSetup paperSize="9" scale="74"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6E1AA-E560-4809-BE2D-3E5E8F24726E}">
  <sheetPr codeName="Blad26">
    <pageSetUpPr fitToPage="1"/>
  </sheetPr>
  <dimension ref="A1:Q49"/>
  <sheetViews>
    <sheetView zoomScale="90" zoomScaleNormal="90" workbookViewId="0">
      <selection activeCell="B3" sqref="B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8.6640625" customWidth="1"/>
    <col min="10" max="10" width="10.796875" customWidth="1"/>
    <col min="11" max="12" width="13.265625" customWidth="1"/>
    <col min="13" max="13" width="16.53125" customWidth="1"/>
    <col min="14" max="14" width="9.1328125" style="9" customWidth="1"/>
    <col min="15" max="15" width="9.06640625" customWidth="1"/>
    <col min="17" max="17" width="9.06640625" style="186"/>
  </cols>
  <sheetData>
    <row r="1" spans="1:17" ht="15" x14ac:dyDescent="0.4">
      <c r="A1" s="22" t="str">
        <f>"Bijlage 6: Weekrapportage "&amp;'Algemene Informatie'!$B$16</f>
        <v>Bijlage 6: Weekrapportage AMO (Applicatie- en mediaontwikkelaar 25187)</v>
      </c>
      <c r="B1" s="22"/>
      <c r="C1" s="21"/>
      <c r="D1" s="21"/>
      <c r="E1" s="21"/>
      <c r="F1" s="21"/>
      <c r="G1" s="21"/>
      <c r="H1" s="21"/>
      <c r="I1" s="21"/>
      <c r="J1" s="82"/>
      <c r="K1" s="82"/>
      <c r="L1" s="82"/>
      <c r="M1" s="82"/>
      <c r="Q1" s="186">
        <f>COUNTIF(K$9:M$48,Menu!D3)</f>
        <v>0</v>
      </c>
    </row>
    <row r="2" spans="1:17" x14ac:dyDescent="0.35">
      <c r="A2" s="21"/>
      <c r="B2" s="21"/>
      <c r="C2" s="21"/>
      <c r="D2" s="21"/>
      <c r="E2" s="82"/>
      <c r="F2" s="82"/>
      <c r="G2" s="82"/>
      <c r="H2" s="21"/>
      <c r="I2" s="21"/>
      <c r="J2" s="82"/>
      <c r="K2" s="82"/>
      <c r="L2" s="82"/>
      <c r="M2" s="82"/>
      <c r="Q2" s="186">
        <f>COUNTIF(K$9:M$48,Menu!D4)</f>
        <v>0</v>
      </c>
    </row>
    <row r="3" spans="1:17" ht="13.15" x14ac:dyDescent="0.35">
      <c r="A3" s="275" t="s">
        <v>28</v>
      </c>
      <c r="B3" s="275"/>
      <c r="C3" s="275"/>
      <c r="D3" s="208" t="str">
        <f>IF('Algemene Informatie'!$B$3=0,"",'Algemene Informatie'!$B$3&amp;", "&amp;'Algemene Informatie'!$B$4&amp;" ("&amp;'Algemene Informatie'!$B$5&amp;")"&amp;" "&amp;'Algemene Informatie'!$B$13)</f>
        <v/>
      </c>
      <c r="E3" s="86"/>
      <c r="F3" s="88"/>
      <c r="G3" s="89"/>
      <c r="H3" s="21"/>
      <c r="I3" s="275" t="s">
        <v>78</v>
      </c>
      <c r="J3" s="275"/>
      <c r="K3" s="274" t="str">
        <f>IF('Algemene Informatie'!$B$39=0,"",'Algemene Informatie'!$B$39)</f>
        <v>2017-2018</v>
      </c>
      <c r="L3" s="274"/>
      <c r="M3" s="274"/>
      <c r="Q3" s="186">
        <f>COUNTIF(K$9:M$48,Menu!D5)</f>
        <v>0</v>
      </c>
    </row>
    <row r="4" spans="1:17" ht="13.15" x14ac:dyDescent="0.35">
      <c r="A4" s="276" t="s">
        <v>61</v>
      </c>
      <c r="B4" s="277"/>
      <c r="C4" s="278"/>
      <c r="D4" s="208" t="str">
        <f>IF('Algemene Informatie'!$B$17=0,"",'Algemene Informatie'!$B$17)</f>
        <v/>
      </c>
      <c r="E4" s="86"/>
      <c r="F4" s="88"/>
      <c r="G4" s="89"/>
      <c r="H4" s="21"/>
      <c r="I4" s="275" t="s">
        <v>29</v>
      </c>
      <c r="J4" s="275"/>
      <c r="K4" s="274" t="str">
        <f>IF('Algemene Informatie'!$B$28=0,"",'Algemene Informatie'!$B$28)</f>
        <v/>
      </c>
      <c r="L4" s="274"/>
      <c r="M4" s="274"/>
      <c r="Q4" s="186">
        <f>COUNTIF(K$9:M$48,Menu!D6)</f>
        <v>0</v>
      </c>
    </row>
    <row r="5" spans="1:17" ht="13.15" x14ac:dyDescent="0.35">
      <c r="A5" s="275" t="s">
        <v>88</v>
      </c>
      <c r="B5" s="275"/>
      <c r="C5" s="275"/>
      <c r="D5" s="208" t="str">
        <f>IF('Algemene Informatie'!$B$18=0,"",'Algemene Informatie'!$B$18)</f>
        <v/>
      </c>
      <c r="E5" s="86"/>
      <c r="F5" s="86"/>
      <c r="G5" s="82"/>
      <c r="H5" s="21"/>
      <c r="I5" s="275" t="s">
        <v>30</v>
      </c>
      <c r="J5" s="275"/>
      <c r="K5" s="274" t="str">
        <f>IF('Algemene Informatie'!$B$32=0,"",'Algemene Informatie'!$B$32)</f>
        <v/>
      </c>
      <c r="L5" s="274"/>
      <c r="M5" s="274"/>
      <c r="Q5" s="186">
        <f>COUNTIF(K$9:M$48,Menu!D7)</f>
        <v>0</v>
      </c>
    </row>
    <row r="6" spans="1:17" ht="13.15" x14ac:dyDescent="0.35">
      <c r="A6" s="91"/>
      <c r="B6" s="88"/>
      <c r="C6" s="88"/>
      <c r="D6" s="92"/>
      <c r="E6" s="86"/>
      <c r="F6" s="86"/>
      <c r="G6" s="82"/>
      <c r="H6" s="82"/>
      <c r="I6" s="88"/>
      <c r="J6" s="88"/>
      <c r="K6" s="92"/>
      <c r="L6" s="92"/>
      <c r="M6" s="92"/>
      <c r="Q6" s="186">
        <f>COUNTIF(K$9:M$48,Menu!D8)</f>
        <v>0</v>
      </c>
    </row>
    <row r="7" spans="1:17" ht="13.15" x14ac:dyDescent="0.4">
      <c r="A7" s="279" t="str">
        <f>IF(AND(ISNONTEXT($A$9),NOT(ISBLANK($A$9))),"RAPPORTAGE WEEK "&amp;1+INT((A9-DATE(YEAR(A9+4-WEEKDAY(A9+6)),1,5)+WEEKDAY(DATE(YEAR(A9+4-WEEKDAY(A9+6)),1,3)))/7),"RAPPORTAGE WEEK Nr.")</f>
        <v>RAPPORTAGE WEEK 21</v>
      </c>
      <c r="B7" s="280"/>
      <c r="C7" s="280"/>
      <c r="D7" s="280"/>
      <c r="E7" s="280"/>
      <c r="F7" s="280"/>
      <c r="G7" s="280"/>
      <c r="H7" s="280"/>
      <c r="I7" s="280"/>
      <c r="J7" s="280"/>
      <c r="K7" s="280"/>
      <c r="L7" s="280"/>
      <c r="M7" s="281"/>
      <c r="Q7" s="186">
        <f>COUNTIF(K$9:M$48,Menu!D9)</f>
        <v>0</v>
      </c>
    </row>
    <row r="8" spans="1:17" s="61" customFormat="1" ht="13.15" x14ac:dyDescent="0.35">
      <c r="A8" s="109" t="s">
        <v>31</v>
      </c>
      <c r="B8" s="131" t="s">
        <v>75</v>
      </c>
      <c r="C8" s="109" t="s">
        <v>32</v>
      </c>
      <c r="D8" s="132"/>
      <c r="E8" s="132"/>
      <c r="F8" s="132"/>
      <c r="G8" s="132"/>
      <c r="H8" s="132"/>
      <c r="I8" s="133"/>
      <c r="J8" s="134" t="s">
        <v>72</v>
      </c>
      <c r="K8" s="282" t="s">
        <v>221</v>
      </c>
      <c r="L8" s="283"/>
      <c r="M8" s="284"/>
      <c r="N8" s="135"/>
      <c r="Q8" s="186">
        <f>COUNTIF(K$9:M$48,Menu!D10)</f>
        <v>0</v>
      </c>
    </row>
    <row r="9" spans="1:17" ht="12.75" customHeight="1" x14ac:dyDescent="0.35">
      <c r="A9" s="84">
        <f>'BPV-tijd'!I41</f>
        <v>43241</v>
      </c>
      <c r="B9" s="85">
        <v>1</v>
      </c>
      <c r="C9" s="269"/>
      <c r="D9" s="270"/>
      <c r="E9" s="270"/>
      <c r="F9" s="270"/>
      <c r="G9" s="270"/>
      <c r="H9" s="270"/>
      <c r="I9" s="271"/>
      <c r="J9" s="130"/>
      <c r="K9" s="266"/>
      <c r="L9" s="267"/>
      <c r="M9" s="268"/>
      <c r="Q9" s="186">
        <f>COUNTIF(K$9:M$48,Menu!D11)</f>
        <v>0</v>
      </c>
    </row>
    <row r="10" spans="1:17" ht="12.75" customHeight="1" x14ac:dyDescent="0.35">
      <c r="A10" s="84"/>
      <c r="B10" s="85">
        <v>2</v>
      </c>
      <c r="C10" s="269"/>
      <c r="D10" s="270"/>
      <c r="E10" s="270"/>
      <c r="F10" s="270"/>
      <c r="G10" s="270"/>
      <c r="H10" s="270"/>
      <c r="I10" s="271"/>
      <c r="J10" s="130"/>
      <c r="K10" s="266"/>
      <c r="L10" s="267"/>
      <c r="M10" s="268"/>
      <c r="Q10" s="186">
        <f>COUNTIF(K$9:M$48,Menu!D12)</f>
        <v>0</v>
      </c>
    </row>
    <row r="11" spans="1:17" ht="12.75" customHeight="1" x14ac:dyDescent="0.35">
      <c r="A11" s="84"/>
      <c r="B11" s="85">
        <v>3</v>
      </c>
      <c r="C11" s="269"/>
      <c r="D11" s="270"/>
      <c r="E11" s="270"/>
      <c r="F11" s="270"/>
      <c r="G11" s="270"/>
      <c r="H11" s="270"/>
      <c r="I11" s="271"/>
      <c r="J11" s="130"/>
      <c r="K11" s="266"/>
      <c r="L11" s="267"/>
      <c r="M11" s="268"/>
      <c r="Q11" s="186">
        <f>COUNTIF(K$9:M$48,Menu!D13)</f>
        <v>0</v>
      </c>
    </row>
    <row r="12" spans="1:17" ht="12.75" customHeight="1" x14ac:dyDescent="0.35">
      <c r="A12" s="84"/>
      <c r="B12" s="85">
        <v>4</v>
      </c>
      <c r="C12" s="269"/>
      <c r="D12" s="270"/>
      <c r="E12" s="270"/>
      <c r="F12" s="270"/>
      <c r="G12" s="270"/>
      <c r="H12" s="270"/>
      <c r="I12" s="271"/>
      <c r="J12" s="130"/>
      <c r="K12" s="266"/>
      <c r="L12" s="267"/>
      <c r="M12" s="268"/>
    </row>
    <row r="13" spans="1:17" ht="12.75" customHeight="1" x14ac:dyDescent="0.35">
      <c r="A13" s="84"/>
      <c r="B13" s="85">
        <v>5</v>
      </c>
      <c r="C13" s="269"/>
      <c r="D13" s="270"/>
      <c r="E13" s="270"/>
      <c r="F13" s="270"/>
      <c r="G13" s="270"/>
      <c r="H13" s="270"/>
      <c r="I13" s="271"/>
      <c r="J13" s="130"/>
      <c r="K13" s="266"/>
      <c r="L13" s="267"/>
      <c r="M13" s="268"/>
    </row>
    <row r="14" spans="1:17" ht="12.75" customHeight="1" x14ac:dyDescent="0.35">
      <c r="A14" s="84"/>
      <c r="B14" s="85">
        <v>6</v>
      </c>
      <c r="C14" s="269"/>
      <c r="D14" s="270"/>
      <c r="E14" s="270"/>
      <c r="F14" s="270"/>
      <c r="G14" s="270"/>
      <c r="H14" s="270"/>
      <c r="I14" s="271"/>
      <c r="J14" s="130"/>
      <c r="K14" s="266"/>
      <c r="L14" s="267"/>
      <c r="M14" s="268"/>
    </row>
    <row r="15" spans="1:17" ht="12.75" customHeight="1" x14ac:dyDescent="0.35">
      <c r="A15" s="84"/>
      <c r="B15" s="85">
        <v>7</v>
      </c>
      <c r="C15" s="269"/>
      <c r="D15" s="270"/>
      <c r="E15" s="270"/>
      <c r="F15" s="270"/>
      <c r="G15" s="270"/>
      <c r="H15" s="270"/>
      <c r="I15" s="271"/>
      <c r="J15" s="130"/>
      <c r="K15" s="266"/>
      <c r="L15" s="267"/>
      <c r="M15" s="268"/>
    </row>
    <row r="16" spans="1:17" ht="12.75" customHeight="1" x14ac:dyDescent="0.35">
      <c r="A16" s="84"/>
      <c r="B16" s="85">
        <v>8</v>
      </c>
      <c r="C16" s="269"/>
      <c r="D16" s="270"/>
      <c r="E16" s="270"/>
      <c r="F16" s="270"/>
      <c r="G16" s="270"/>
      <c r="H16" s="270"/>
      <c r="I16" s="271"/>
      <c r="J16" s="130"/>
      <c r="K16" s="266"/>
      <c r="L16" s="267"/>
      <c r="M16" s="268"/>
    </row>
    <row r="17" spans="1:13" ht="12.75" customHeight="1" x14ac:dyDescent="0.35">
      <c r="A17" s="84">
        <f>A9+1</f>
        <v>43242</v>
      </c>
      <c r="B17" s="85">
        <v>1</v>
      </c>
      <c r="C17" s="269"/>
      <c r="D17" s="270"/>
      <c r="E17" s="270"/>
      <c r="F17" s="270"/>
      <c r="G17" s="270"/>
      <c r="H17" s="270"/>
      <c r="I17" s="271"/>
      <c r="J17" s="130"/>
      <c r="K17" s="266"/>
      <c r="L17" s="267"/>
      <c r="M17" s="268"/>
    </row>
    <row r="18" spans="1:13" ht="12.75" customHeight="1" x14ac:dyDescent="0.35">
      <c r="A18" s="84"/>
      <c r="B18" s="85">
        <v>2</v>
      </c>
      <c r="C18" s="269"/>
      <c r="D18" s="270"/>
      <c r="E18" s="270"/>
      <c r="F18" s="270"/>
      <c r="G18" s="270"/>
      <c r="H18" s="270"/>
      <c r="I18" s="271"/>
      <c r="J18" s="130"/>
      <c r="K18" s="266"/>
      <c r="L18" s="267"/>
      <c r="M18" s="268"/>
    </row>
    <row r="19" spans="1:13" ht="12.75" customHeight="1" x14ac:dyDescent="0.35">
      <c r="A19" s="84"/>
      <c r="B19" s="85">
        <v>3</v>
      </c>
      <c r="C19" s="269"/>
      <c r="D19" s="270"/>
      <c r="E19" s="270"/>
      <c r="F19" s="270"/>
      <c r="G19" s="270"/>
      <c r="H19" s="270"/>
      <c r="I19" s="271"/>
      <c r="J19" s="130"/>
      <c r="K19" s="266"/>
      <c r="L19" s="267"/>
      <c r="M19" s="268"/>
    </row>
    <row r="20" spans="1:13" ht="12.75" customHeight="1" x14ac:dyDescent="0.35">
      <c r="A20" s="84"/>
      <c r="B20" s="85">
        <v>4</v>
      </c>
      <c r="C20" s="269"/>
      <c r="D20" s="270"/>
      <c r="E20" s="270"/>
      <c r="F20" s="270"/>
      <c r="G20" s="270"/>
      <c r="H20" s="270"/>
      <c r="I20" s="271"/>
      <c r="J20" s="130"/>
      <c r="K20" s="266"/>
      <c r="L20" s="267"/>
      <c r="M20" s="268"/>
    </row>
    <row r="21" spans="1:13" x14ac:dyDescent="0.35">
      <c r="A21" s="84"/>
      <c r="B21" s="85">
        <v>5</v>
      </c>
      <c r="C21" s="269"/>
      <c r="D21" s="270"/>
      <c r="E21" s="270"/>
      <c r="F21" s="270"/>
      <c r="G21" s="270"/>
      <c r="H21" s="270"/>
      <c r="I21" s="271"/>
      <c r="J21" s="130"/>
      <c r="K21" s="266"/>
      <c r="L21" s="267"/>
      <c r="M21" s="268"/>
    </row>
    <row r="22" spans="1:13" x14ac:dyDescent="0.35">
      <c r="A22" s="84"/>
      <c r="B22" s="85">
        <v>6</v>
      </c>
      <c r="C22" s="269"/>
      <c r="D22" s="270"/>
      <c r="E22" s="270"/>
      <c r="F22" s="270"/>
      <c r="G22" s="270"/>
      <c r="H22" s="270"/>
      <c r="I22" s="271"/>
      <c r="J22" s="130"/>
      <c r="K22" s="266"/>
      <c r="L22" s="267"/>
      <c r="M22" s="268"/>
    </row>
    <row r="23" spans="1:13" x14ac:dyDescent="0.35">
      <c r="A23" s="84"/>
      <c r="B23" s="85">
        <v>7</v>
      </c>
      <c r="C23" s="269"/>
      <c r="D23" s="270"/>
      <c r="E23" s="270"/>
      <c r="F23" s="270"/>
      <c r="G23" s="270"/>
      <c r="H23" s="270"/>
      <c r="I23" s="271"/>
      <c r="J23" s="130"/>
      <c r="K23" s="266"/>
      <c r="L23" s="267"/>
      <c r="M23" s="268"/>
    </row>
    <row r="24" spans="1:13" x14ac:dyDescent="0.35">
      <c r="A24" s="84"/>
      <c r="B24" s="85">
        <v>8</v>
      </c>
      <c r="C24" s="269"/>
      <c r="D24" s="270"/>
      <c r="E24" s="270"/>
      <c r="F24" s="270"/>
      <c r="G24" s="270"/>
      <c r="H24" s="270"/>
      <c r="I24" s="271"/>
      <c r="J24" s="130"/>
      <c r="K24" s="266"/>
      <c r="L24" s="267"/>
      <c r="M24" s="268"/>
    </row>
    <row r="25" spans="1:13" x14ac:dyDescent="0.35">
      <c r="A25" s="84">
        <f>A9+2</f>
        <v>43243</v>
      </c>
      <c r="B25" s="85">
        <v>1</v>
      </c>
      <c r="C25" s="269"/>
      <c r="D25" s="270"/>
      <c r="E25" s="270"/>
      <c r="F25" s="270"/>
      <c r="G25" s="270"/>
      <c r="H25" s="270"/>
      <c r="I25" s="271"/>
      <c r="J25" s="130"/>
      <c r="K25" s="266"/>
      <c r="L25" s="267"/>
      <c r="M25" s="268"/>
    </row>
    <row r="26" spans="1:13" x14ac:dyDescent="0.35">
      <c r="A26" s="84"/>
      <c r="B26" s="85">
        <v>2</v>
      </c>
      <c r="C26" s="269"/>
      <c r="D26" s="270"/>
      <c r="E26" s="270"/>
      <c r="F26" s="270"/>
      <c r="G26" s="270"/>
      <c r="H26" s="270"/>
      <c r="I26" s="271"/>
      <c r="J26" s="130"/>
      <c r="K26" s="266"/>
      <c r="L26" s="267"/>
      <c r="M26" s="268"/>
    </row>
    <row r="27" spans="1:13" x14ac:dyDescent="0.35">
      <c r="A27" s="84"/>
      <c r="B27" s="85">
        <v>3</v>
      </c>
      <c r="C27" s="269"/>
      <c r="D27" s="270"/>
      <c r="E27" s="270"/>
      <c r="F27" s="270"/>
      <c r="G27" s="270"/>
      <c r="H27" s="270"/>
      <c r="I27" s="271"/>
      <c r="J27" s="130"/>
      <c r="K27" s="266"/>
      <c r="L27" s="267"/>
      <c r="M27" s="268"/>
    </row>
    <row r="28" spans="1:13" x14ac:dyDescent="0.35">
      <c r="A28" s="84"/>
      <c r="B28" s="85">
        <v>4</v>
      </c>
      <c r="C28" s="269"/>
      <c r="D28" s="270"/>
      <c r="E28" s="270"/>
      <c r="F28" s="270"/>
      <c r="G28" s="270"/>
      <c r="H28" s="270"/>
      <c r="I28" s="271"/>
      <c r="J28" s="130"/>
      <c r="K28" s="266"/>
      <c r="L28" s="267"/>
      <c r="M28" s="268"/>
    </row>
    <row r="29" spans="1:13" x14ac:dyDescent="0.35">
      <c r="A29" s="84"/>
      <c r="B29" s="85">
        <v>5</v>
      </c>
      <c r="C29" s="269"/>
      <c r="D29" s="270"/>
      <c r="E29" s="270"/>
      <c r="F29" s="270"/>
      <c r="G29" s="270"/>
      <c r="H29" s="270"/>
      <c r="I29" s="271"/>
      <c r="J29" s="130"/>
      <c r="K29" s="266"/>
      <c r="L29" s="267"/>
      <c r="M29" s="268"/>
    </row>
    <row r="30" spans="1:13" x14ac:dyDescent="0.35">
      <c r="A30" s="84"/>
      <c r="B30" s="85">
        <v>6</v>
      </c>
      <c r="C30" s="269"/>
      <c r="D30" s="270"/>
      <c r="E30" s="270"/>
      <c r="F30" s="270"/>
      <c r="G30" s="270"/>
      <c r="H30" s="270"/>
      <c r="I30" s="271"/>
      <c r="J30" s="130"/>
      <c r="K30" s="266"/>
      <c r="L30" s="267"/>
      <c r="M30" s="268"/>
    </row>
    <row r="31" spans="1:13" x14ac:dyDescent="0.35">
      <c r="A31" s="84"/>
      <c r="B31" s="85">
        <v>7</v>
      </c>
      <c r="C31" s="269"/>
      <c r="D31" s="270"/>
      <c r="E31" s="270"/>
      <c r="F31" s="270"/>
      <c r="G31" s="270"/>
      <c r="H31" s="270"/>
      <c r="I31" s="271"/>
      <c r="J31" s="130"/>
      <c r="K31" s="266"/>
      <c r="L31" s="267"/>
      <c r="M31" s="268"/>
    </row>
    <row r="32" spans="1:13" x14ac:dyDescent="0.35">
      <c r="A32" s="84"/>
      <c r="B32" s="85">
        <v>8</v>
      </c>
      <c r="C32" s="269"/>
      <c r="D32" s="270"/>
      <c r="E32" s="270"/>
      <c r="F32" s="270"/>
      <c r="G32" s="270"/>
      <c r="H32" s="270"/>
      <c r="I32" s="271"/>
      <c r="J32" s="130"/>
      <c r="K32" s="266"/>
      <c r="L32" s="267"/>
      <c r="M32" s="268"/>
    </row>
    <row r="33" spans="1:13" x14ac:dyDescent="0.35">
      <c r="A33" s="84">
        <f>A9+3</f>
        <v>43244</v>
      </c>
      <c r="B33" s="85">
        <v>1</v>
      </c>
      <c r="C33" s="269"/>
      <c r="D33" s="270"/>
      <c r="E33" s="270"/>
      <c r="F33" s="270"/>
      <c r="G33" s="270"/>
      <c r="H33" s="270"/>
      <c r="I33" s="271"/>
      <c r="J33" s="130"/>
      <c r="K33" s="266"/>
      <c r="L33" s="267"/>
      <c r="M33" s="268"/>
    </row>
    <row r="34" spans="1:13" x14ac:dyDescent="0.35">
      <c r="A34" s="84"/>
      <c r="B34" s="85">
        <v>2</v>
      </c>
      <c r="C34" s="269"/>
      <c r="D34" s="270"/>
      <c r="E34" s="270"/>
      <c r="F34" s="270"/>
      <c r="G34" s="270"/>
      <c r="H34" s="270"/>
      <c r="I34" s="271"/>
      <c r="J34" s="130"/>
      <c r="K34" s="266"/>
      <c r="L34" s="267"/>
      <c r="M34" s="268"/>
    </row>
    <row r="35" spans="1:13" x14ac:dyDescent="0.35">
      <c r="A35" s="84"/>
      <c r="B35" s="85">
        <v>3</v>
      </c>
      <c r="C35" s="269"/>
      <c r="D35" s="270"/>
      <c r="E35" s="270"/>
      <c r="F35" s="270"/>
      <c r="G35" s="270"/>
      <c r="H35" s="270"/>
      <c r="I35" s="271"/>
      <c r="J35" s="130"/>
      <c r="K35" s="266"/>
      <c r="L35" s="267"/>
      <c r="M35" s="268"/>
    </row>
    <row r="36" spans="1:13" x14ac:dyDescent="0.35">
      <c r="A36" s="84"/>
      <c r="B36" s="85">
        <v>4</v>
      </c>
      <c r="C36" s="269"/>
      <c r="D36" s="270"/>
      <c r="E36" s="270"/>
      <c r="F36" s="270"/>
      <c r="G36" s="270"/>
      <c r="H36" s="270"/>
      <c r="I36" s="271"/>
      <c r="J36" s="130"/>
      <c r="K36" s="266"/>
      <c r="L36" s="267"/>
      <c r="M36" s="268"/>
    </row>
    <row r="37" spans="1:13" x14ac:dyDescent="0.35">
      <c r="A37" s="84"/>
      <c r="B37" s="85">
        <v>5</v>
      </c>
      <c r="C37" s="269"/>
      <c r="D37" s="270"/>
      <c r="E37" s="270"/>
      <c r="F37" s="270"/>
      <c r="G37" s="270"/>
      <c r="H37" s="270"/>
      <c r="I37" s="271"/>
      <c r="J37" s="130"/>
      <c r="K37" s="266"/>
      <c r="L37" s="267"/>
      <c r="M37" s="268"/>
    </row>
    <row r="38" spans="1:13" x14ac:dyDescent="0.35">
      <c r="A38" s="84"/>
      <c r="B38" s="85">
        <v>6</v>
      </c>
      <c r="C38" s="269"/>
      <c r="D38" s="270"/>
      <c r="E38" s="270"/>
      <c r="F38" s="270"/>
      <c r="G38" s="270"/>
      <c r="H38" s="270"/>
      <c r="I38" s="271"/>
      <c r="J38" s="130"/>
      <c r="K38" s="266"/>
      <c r="L38" s="267"/>
      <c r="M38" s="268"/>
    </row>
    <row r="39" spans="1:13" x14ac:dyDescent="0.35">
      <c r="A39" s="84"/>
      <c r="B39" s="85">
        <v>7</v>
      </c>
      <c r="C39" s="269"/>
      <c r="D39" s="270"/>
      <c r="E39" s="270"/>
      <c r="F39" s="270"/>
      <c r="G39" s="270"/>
      <c r="H39" s="270"/>
      <c r="I39" s="271"/>
      <c r="J39" s="130"/>
      <c r="K39" s="266"/>
      <c r="L39" s="267"/>
      <c r="M39" s="268"/>
    </row>
    <row r="40" spans="1:13" x14ac:dyDescent="0.35">
      <c r="A40" s="84"/>
      <c r="B40" s="85">
        <v>8</v>
      </c>
      <c r="C40" s="269"/>
      <c r="D40" s="270"/>
      <c r="E40" s="270"/>
      <c r="F40" s="270"/>
      <c r="G40" s="270"/>
      <c r="H40" s="270"/>
      <c r="I40" s="271"/>
      <c r="J40" s="130"/>
      <c r="K40" s="266"/>
      <c r="L40" s="267"/>
      <c r="M40" s="268"/>
    </row>
    <row r="41" spans="1:13" x14ac:dyDescent="0.35">
      <c r="A41" s="84">
        <f>A9+4</f>
        <v>43245</v>
      </c>
      <c r="B41" s="85">
        <v>1</v>
      </c>
      <c r="C41" s="269"/>
      <c r="D41" s="270"/>
      <c r="E41" s="270"/>
      <c r="F41" s="270"/>
      <c r="G41" s="270"/>
      <c r="H41" s="270"/>
      <c r="I41" s="271"/>
      <c r="J41" s="130"/>
      <c r="K41" s="266"/>
      <c r="L41" s="267"/>
      <c r="M41" s="268"/>
    </row>
    <row r="42" spans="1:13" x14ac:dyDescent="0.35">
      <c r="A42" s="84"/>
      <c r="B42" s="85">
        <v>2</v>
      </c>
      <c r="C42" s="269"/>
      <c r="D42" s="270"/>
      <c r="E42" s="270"/>
      <c r="F42" s="270"/>
      <c r="G42" s="270"/>
      <c r="H42" s="270"/>
      <c r="I42" s="271"/>
      <c r="J42" s="130"/>
      <c r="K42" s="266"/>
      <c r="L42" s="267"/>
      <c r="M42" s="268"/>
    </row>
    <row r="43" spans="1:13" x14ac:dyDescent="0.35">
      <c r="A43" s="84"/>
      <c r="B43" s="85">
        <v>3</v>
      </c>
      <c r="C43" s="269"/>
      <c r="D43" s="270"/>
      <c r="E43" s="270"/>
      <c r="F43" s="270"/>
      <c r="G43" s="270"/>
      <c r="H43" s="270"/>
      <c r="I43" s="271"/>
      <c r="J43" s="130"/>
      <c r="K43" s="266"/>
      <c r="L43" s="267"/>
      <c r="M43" s="268"/>
    </row>
    <row r="44" spans="1:13" x14ac:dyDescent="0.35">
      <c r="A44" s="84"/>
      <c r="B44" s="85">
        <v>4</v>
      </c>
      <c r="C44" s="269"/>
      <c r="D44" s="270"/>
      <c r="E44" s="270"/>
      <c r="F44" s="270"/>
      <c r="G44" s="270"/>
      <c r="H44" s="270"/>
      <c r="I44" s="271"/>
      <c r="J44" s="130"/>
      <c r="K44" s="266"/>
      <c r="L44" s="267"/>
      <c r="M44" s="268"/>
    </row>
    <row r="45" spans="1:13" x14ac:dyDescent="0.35">
      <c r="A45" s="84"/>
      <c r="B45" s="85">
        <v>5</v>
      </c>
      <c r="C45" s="269"/>
      <c r="D45" s="270"/>
      <c r="E45" s="270"/>
      <c r="F45" s="270"/>
      <c r="G45" s="270"/>
      <c r="H45" s="270"/>
      <c r="I45" s="271"/>
      <c r="J45" s="130"/>
      <c r="K45" s="266"/>
      <c r="L45" s="267"/>
      <c r="M45" s="268"/>
    </row>
    <row r="46" spans="1:13" x14ac:dyDescent="0.35">
      <c r="A46" s="84"/>
      <c r="B46" s="85">
        <v>6</v>
      </c>
      <c r="C46" s="269"/>
      <c r="D46" s="270"/>
      <c r="E46" s="270"/>
      <c r="F46" s="270"/>
      <c r="G46" s="270"/>
      <c r="H46" s="270"/>
      <c r="I46" s="271"/>
      <c r="J46" s="130"/>
      <c r="K46" s="266"/>
      <c r="L46" s="267"/>
      <c r="M46" s="268"/>
    </row>
    <row r="47" spans="1:13" x14ac:dyDescent="0.35">
      <c r="A47" s="84"/>
      <c r="B47" s="85">
        <v>7</v>
      </c>
      <c r="C47" s="269"/>
      <c r="D47" s="270"/>
      <c r="E47" s="270"/>
      <c r="F47" s="270"/>
      <c r="G47" s="270"/>
      <c r="H47" s="270"/>
      <c r="I47" s="271"/>
      <c r="J47" s="130"/>
      <c r="K47" s="266"/>
      <c r="L47" s="267"/>
      <c r="M47" s="268"/>
    </row>
    <row r="48" spans="1:13" x14ac:dyDescent="0.35">
      <c r="A48" s="84"/>
      <c r="B48" s="85">
        <v>8</v>
      </c>
      <c r="C48" s="269"/>
      <c r="D48" s="270"/>
      <c r="E48" s="270"/>
      <c r="F48" s="270"/>
      <c r="G48" s="270"/>
      <c r="H48" s="270"/>
      <c r="I48" s="271"/>
      <c r="J48" s="130"/>
      <c r="K48" s="266"/>
      <c r="L48" s="267"/>
      <c r="M48" s="268"/>
    </row>
    <row r="49" spans="1:13" ht="14.25" customHeight="1" x14ac:dyDescent="0.35">
      <c r="A49" s="272"/>
      <c r="B49" s="272"/>
      <c r="C49" s="273"/>
      <c r="D49" s="273"/>
      <c r="E49" s="24"/>
      <c r="F49" s="23"/>
      <c r="G49" s="228" t="s">
        <v>268</v>
      </c>
      <c r="H49" s="229">
        <f>'rapp 16'!H49+'rapp 16'!J49</f>
        <v>0</v>
      </c>
      <c r="I49" s="226"/>
      <c r="J49" s="108">
        <f>SUM(J9:J48)</f>
        <v>0</v>
      </c>
      <c r="K49" s="108" t="s">
        <v>60</v>
      </c>
      <c r="L49" s="82"/>
      <c r="M49" s="230" t="str">
        <f>"Totaal:"&amp;(H49+J49)</f>
        <v>Totaal:0</v>
      </c>
    </row>
  </sheetData>
  <sheetProtection algorithmName="SHA-512" hashValue="oxzYP1tZUa05QkbOkBcloM7BLOUFCGAtlGJxcVLX7ErZtXDT1VqVh8ZlROKoVqMhBbLHGcx91ZcEcjfg2rD30Q==" saltValue="TddhUV11IZWhQ2wGlJKSEw==" spinCount="100000" sheet="1" selectLockedCells="1"/>
  <mergeCells count="92">
    <mergeCell ref="A49:D49"/>
    <mergeCell ref="C46:I46"/>
    <mergeCell ref="K46:M46"/>
    <mergeCell ref="C47:I47"/>
    <mergeCell ref="K47:M47"/>
    <mergeCell ref="C48:I48"/>
    <mergeCell ref="K48:M48"/>
    <mergeCell ref="C43:I43"/>
    <mergeCell ref="K43:M43"/>
    <mergeCell ref="C44:I44"/>
    <mergeCell ref="K44:M44"/>
    <mergeCell ref="C45:I45"/>
    <mergeCell ref="K45:M45"/>
    <mergeCell ref="C40:I40"/>
    <mergeCell ref="K40:M40"/>
    <mergeCell ref="C41:I41"/>
    <mergeCell ref="K41:M41"/>
    <mergeCell ref="C42:I42"/>
    <mergeCell ref="K42:M42"/>
    <mergeCell ref="C37:I37"/>
    <mergeCell ref="K37:M37"/>
    <mergeCell ref="C38:I38"/>
    <mergeCell ref="K38:M38"/>
    <mergeCell ref="C39:I39"/>
    <mergeCell ref="K39:M39"/>
    <mergeCell ref="C34:I34"/>
    <mergeCell ref="K34:M34"/>
    <mergeCell ref="C35:I35"/>
    <mergeCell ref="K35:M35"/>
    <mergeCell ref="C36:I36"/>
    <mergeCell ref="K36:M36"/>
    <mergeCell ref="C31:I31"/>
    <mergeCell ref="K31:M31"/>
    <mergeCell ref="C32:I32"/>
    <mergeCell ref="K32:M32"/>
    <mergeCell ref="C33:I33"/>
    <mergeCell ref="K33:M33"/>
    <mergeCell ref="C28:I28"/>
    <mergeCell ref="K28:M28"/>
    <mergeCell ref="C29:I29"/>
    <mergeCell ref="K29:M29"/>
    <mergeCell ref="C30:I30"/>
    <mergeCell ref="K30:M30"/>
    <mergeCell ref="C25:I25"/>
    <mergeCell ref="K25:M25"/>
    <mergeCell ref="C26:I26"/>
    <mergeCell ref="K26:M26"/>
    <mergeCell ref="C27:I27"/>
    <mergeCell ref="K27:M27"/>
    <mergeCell ref="C22:I22"/>
    <mergeCell ref="K22:M22"/>
    <mergeCell ref="C23:I23"/>
    <mergeCell ref="K23:M23"/>
    <mergeCell ref="C24:I24"/>
    <mergeCell ref="K24:M24"/>
    <mergeCell ref="C19:I19"/>
    <mergeCell ref="K19:M19"/>
    <mergeCell ref="C20:I20"/>
    <mergeCell ref="K20:M20"/>
    <mergeCell ref="C21:I21"/>
    <mergeCell ref="K21:M21"/>
    <mergeCell ref="C16:I16"/>
    <mergeCell ref="K16:M16"/>
    <mergeCell ref="C17:I17"/>
    <mergeCell ref="K17:M17"/>
    <mergeCell ref="C18:I18"/>
    <mergeCell ref="K18:M18"/>
    <mergeCell ref="C13:I13"/>
    <mergeCell ref="K13:M13"/>
    <mergeCell ref="C14:I14"/>
    <mergeCell ref="K14:M14"/>
    <mergeCell ref="C15:I15"/>
    <mergeCell ref="K15:M15"/>
    <mergeCell ref="C10:I10"/>
    <mergeCell ref="K10:M10"/>
    <mergeCell ref="C11:I11"/>
    <mergeCell ref="K11:M11"/>
    <mergeCell ref="C12:I12"/>
    <mergeCell ref="K12:M12"/>
    <mergeCell ref="C9:I9"/>
    <mergeCell ref="K9:M9"/>
    <mergeCell ref="A3:C3"/>
    <mergeCell ref="I3:J3"/>
    <mergeCell ref="K3:M3"/>
    <mergeCell ref="A4:C4"/>
    <mergeCell ref="I4:J4"/>
    <mergeCell ref="K4:M4"/>
    <mergeCell ref="A5:C5"/>
    <mergeCell ref="I5:J5"/>
    <mergeCell ref="K5:M5"/>
    <mergeCell ref="A7:M7"/>
    <mergeCell ref="K8:M8"/>
  </mergeCells>
  <dataValidations count="1">
    <dataValidation type="list" allowBlank="1" showInputMessage="1" showErrorMessage="1" sqref="K9:M48" xr:uid="{E2BA637F-E808-4DB0-A3F3-0A585116AF9F}">
      <formula1>IF(Oplnr=1,AMO,IF(Oplnr=2,GD,KO))</formula1>
    </dataValidation>
  </dataValidations>
  <pageMargins left="0.70866141732283472" right="0.59055118110236227" top="0.47244094488188981" bottom="1.0236220472440944" header="0.31496062992125984" footer="0.31496062992125984"/>
  <pageSetup paperSize="9" scale="74"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15363-DB2A-4A24-A0D2-7C2E9F3D885A}">
  <sheetPr codeName="Blad27">
    <pageSetUpPr fitToPage="1"/>
  </sheetPr>
  <dimension ref="A1:Q49"/>
  <sheetViews>
    <sheetView zoomScale="90" zoomScaleNormal="90" workbookViewId="0">
      <selection activeCell="B3" sqref="B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8.6640625" customWidth="1"/>
    <col min="10" max="10" width="10.796875" customWidth="1"/>
    <col min="11" max="12" width="13.265625" customWidth="1"/>
    <col min="13" max="13" width="16.53125" customWidth="1"/>
    <col min="14" max="14" width="9.1328125" style="9" customWidth="1"/>
    <col min="15" max="15" width="9.06640625" customWidth="1"/>
    <col min="17" max="17" width="9.06640625" style="186"/>
  </cols>
  <sheetData>
    <row r="1" spans="1:17" ht="15" x14ac:dyDescent="0.4">
      <c r="A1" s="22" t="str">
        <f>"Bijlage 6: Weekrapportage "&amp;'Algemene Informatie'!$B$16</f>
        <v>Bijlage 6: Weekrapportage AMO (Applicatie- en mediaontwikkelaar 25187)</v>
      </c>
      <c r="B1" s="22"/>
      <c r="C1" s="21"/>
      <c r="D1" s="21"/>
      <c r="E1" s="21"/>
      <c r="F1" s="21"/>
      <c r="G1" s="21"/>
      <c r="H1" s="21"/>
      <c r="I1" s="21"/>
      <c r="J1" s="82"/>
      <c r="K1" s="82"/>
      <c r="L1" s="82"/>
      <c r="M1" s="82"/>
      <c r="Q1" s="186">
        <f>COUNTIF(K$9:M$48,Menu!D3)</f>
        <v>0</v>
      </c>
    </row>
    <row r="2" spans="1:17" x14ac:dyDescent="0.35">
      <c r="A2" s="21"/>
      <c r="B2" s="21"/>
      <c r="C2" s="21"/>
      <c r="D2" s="21"/>
      <c r="E2" s="82"/>
      <c r="F2" s="82"/>
      <c r="G2" s="82"/>
      <c r="H2" s="21"/>
      <c r="I2" s="21"/>
      <c r="J2" s="82"/>
      <c r="K2" s="82"/>
      <c r="L2" s="82"/>
      <c r="M2" s="82"/>
      <c r="Q2" s="186">
        <f>COUNTIF(K$9:M$48,Menu!D4)</f>
        <v>0</v>
      </c>
    </row>
    <row r="3" spans="1:17" ht="13.15" x14ac:dyDescent="0.35">
      <c r="A3" s="275" t="s">
        <v>28</v>
      </c>
      <c r="B3" s="275"/>
      <c r="C3" s="275"/>
      <c r="D3" s="208" t="str">
        <f>IF('Algemene Informatie'!$B$3=0,"",'Algemene Informatie'!$B$3&amp;", "&amp;'Algemene Informatie'!$B$4&amp;" ("&amp;'Algemene Informatie'!$B$5&amp;")"&amp;" "&amp;'Algemene Informatie'!$B$13)</f>
        <v/>
      </c>
      <c r="E3" s="86"/>
      <c r="F3" s="88"/>
      <c r="G3" s="89"/>
      <c r="H3" s="21"/>
      <c r="I3" s="275" t="s">
        <v>78</v>
      </c>
      <c r="J3" s="275"/>
      <c r="K3" s="274" t="str">
        <f>IF('Algemene Informatie'!$B$39=0,"",'Algemene Informatie'!$B$39)</f>
        <v>2017-2018</v>
      </c>
      <c r="L3" s="274"/>
      <c r="M3" s="274"/>
      <c r="Q3" s="186">
        <f>COUNTIF(K$9:M$48,Menu!D5)</f>
        <v>0</v>
      </c>
    </row>
    <row r="4" spans="1:17" ht="13.15" x14ac:dyDescent="0.35">
      <c r="A4" s="276" t="s">
        <v>61</v>
      </c>
      <c r="B4" s="277"/>
      <c r="C4" s="278"/>
      <c r="D4" s="208" t="str">
        <f>IF('Algemene Informatie'!$B$17=0,"",'Algemene Informatie'!$B$17)</f>
        <v/>
      </c>
      <c r="E4" s="86"/>
      <c r="F4" s="88"/>
      <c r="G4" s="89"/>
      <c r="H4" s="21"/>
      <c r="I4" s="275" t="s">
        <v>29</v>
      </c>
      <c r="J4" s="275"/>
      <c r="K4" s="274" t="str">
        <f>IF('Algemene Informatie'!$B$28=0,"",'Algemene Informatie'!$B$28)</f>
        <v/>
      </c>
      <c r="L4" s="274"/>
      <c r="M4" s="274"/>
      <c r="Q4" s="186">
        <f>COUNTIF(K$9:M$48,Menu!D6)</f>
        <v>0</v>
      </c>
    </row>
    <row r="5" spans="1:17" ht="13.15" x14ac:dyDescent="0.35">
      <c r="A5" s="275" t="s">
        <v>88</v>
      </c>
      <c r="B5" s="275"/>
      <c r="C5" s="275"/>
      <c r="D5" s="208" t="str">
        <f>IF('Algemene Informatie'!$B$18=0,"",'Algemene Informatie'!$B$18)</f>
        <v/>
      </c>
      <c r="E5" s="86"/>
      <c r="F5" s="86"/>
      <c r="G5" s="82"/>
      <c r="H5" s="21"/>
      <c r="I5" s="275" t="s">
        <v>30</v>
      </c>
      <c r="J5" s="275"/>
      <c r="K5" s="274" t="str">
        <f>IF('Algemene Informatie'!$B$32=0,"",'Algemene Informatie'!$B$32)</f>
        <v/>
      </c>
      <c r="L5" s="274"/>
      <c r="M5" s="274"/>
      <c r="Q5" s="186">
        <f>COUNTIF(K$9:M$48,Menu!D7)</f>
        <v>0</v>
      </c>
    </row>
    <row r="6" spans="1:17" ht="13.15" x14ac:dyDescent="0.35">
      <c r="A6" s="91"/>
      <c r="B6" s="88"/>
      <c r="C6" s="88"/>
      <c r="D6" s="92"/>
      <c r="E6" s="86"/>
      <c r="F6" s="86"/>
      <c r="G6" s="82"/>
      <c r="H6" s="82"/>
      <c r="I6" s="88"/>
      <c r="J6" s="88"/>
      <c r="K6" s="92"/>
      <c r="L6" s="92"/>
      <c r="M6" s="92"/>
      <c r="Q6" s="186">
        <f>COUNTIF(K$9:M$48,Menu!D8)</f>
        <v>0</v>
      </c>
    </row>
    <row r="7" spans="1:17" ht="13.15" x14ac:dyDescent="0.4">
      <c r="A7" s="279" t="str">
        <f>IF(AND(ISNONTEXT($A$9),NOT(ISBLANK($A$9))),"RAPPORTAGE WEEK "&amp;1+INT((A9-DATE(YEAR(A9+4-WEEKDAY(A9+6)),1,5)+WEEKDAY(DATE(YEAR(A9+4-WEEKDAY(A9+6)),1,3)))/7),"RAPPORTAGE WEEK Nr.")</f>
        <v>RAPPORTAGE WEEK 22</v>
      </c>
      <c r="B7" s="280"/>
      <c r="C7" s="280"/>
      <c r="D7" s="280"/>
      <c r="E7" s="280"/>
      <c r="F7" s="280"/>
      <c r="G7" s="280"/>
      <c r="H7" s="280"/>
      <c r="I7" s="280"/>
      <c r="J7" s="280"/>
      <c r="K7" s="280"/>
      <c r="L7" s="280"/>
      <c r="M7" s="281"/>
      <c r="Q7" s="186">
        <f>COUNTIF(K$9:M$48,Menu!D9)</f>
        <v>0</v>
      </c>
    </row>
    <row r="8" spans="1:17" s="61" customFormat="1" ht="13.15" x14ac:dyDescent="0.35">
      <c r="A8" s="109" t="s">
        <v>31</v>
      </c>
      <c r="B8" s="131" t="s">
        <v>75</v>
      </c>
      <c r="C8" s="109" t="s">
        <v>32</v>
      </c>
      <c r="D8" s="132"/>
      <c r="E8" s="132"/>
      <c r="F8" s="132"/>
      <c r="G8" s="132"/>
      <c r="H8" s="132"/>
      <c r="I8" s="133"/>
      <c r="J8" s="134" t="s">
        <v>72</v>
      </c>
      <c r="K8" s="282" t="s">
        <v>221</v>
      </c>
      <c r="L8" s="283"/>
      <c r="M8" s="284"/>
      <c r="N8" s="135"/>
      <c r="Q8" s="186">
        <f>COUNTIF(K$9:M$48,Menu!D10)</f>
        <v>0</v>
      </c>
    </row>
    <row r="9" spans="1:17" ht="12.75" customHeight="1" x14ac:dyDescent="0.35">
      <c r="A9" s="84">
        <f>'BPV-tijd'!P41</f>
        <v>43248</v>
      </c>
      <c r="B9" s="85">
        <v>1</v>
      </c>
      <c r="C9" s="269"/>
      <c r="D9" s="270"/>
      <c r="E9" s="270"/>
      <c r="F9" s="270"/>
      <c r="G9" s="270"/>
      <c r="H9" s="270"/>
      <c r="I9" s="271"/>
      <c r="J9" s="130"/>
      <c r="K9" s="266"/>
      <c r="L9" s="267"/>
      <c r="M9" s="268"/>
      <c r="Q9" s="186">
        <f>COUNTIF(K$9:M$48,Menu!D11)</f>
        <v>0</v>
      </c>
    </row>
    <row r="10" spans="1:17" ht="12.75" customHeight="1" x14ac:dyDescent="0.35">
      <c r="A10" s="84"/>
      <c r="B10" s="85">
        <v>2</v>
      </c>
      <c r="C10" s="269"/>
      <c r="D10" s="270"/>
      <c r="E10" s="270"/>
      <c r="F10" s="270"/>
      <c r="G10" s="270"/>
      <c r="H10" s="270"/>
      <c r="I10" s="271"/>
      <c r="J10" s="130"/>
      <c r="K10" s="266"/>
      <c r="L10" s="267"/>
      <c r="M10" s="268"/>
      <c r="Q10" s="186">
        <f>COUNTIF(K$9:M$48,Menu!D12)</f>
        <v>0</v>
      </c>
    </row>
    <row r="11" spans="1:17" ht="12.75" customHeight="1" x14ac:dyDescent="0.35">
      <c r="A11" s="84"/>
      <c r="B11" s="85">
        <v>3</v>
      </c>
      <c r="C11" s="269"/>
      <c r="D11" s="270"/>
      <c r="E11" s="270"/>
      <c r="F11" s="270"/>
      <c r="G11" s="270"/>
      <c r="H11" s="270"/>
      <c r="I11" s="271"/>
      <c r="J11" s="130"/>
      <c r="K11" s="266"/>
      <c r="L11" s="267"/>
      <c r="M11" s="268"/>
      <c r="Q11" s="186">
        <f>COUNTIF(K$9:M$48,Menu!D13)</f>
        <v>0</v>
      </c>
    </row>
    <row r="12" spans="1:17" ht="12.75" customHeight="1" x14ac:dyDescent="0.35">
      <c r="A12" s="84"/>
      <c r="B12" s="85">
        <v>4</v>
      </c>
      <c r="C12" s="269"/>
      <c r="D12" s="270"/>
      <c r="E12" s="270"/>
      <c r="F12" s="270"/>
      <c r="G12" s="270"/>
      <c r="H12" s="270"/>
      <c r="I12" s="271"/>
      <c r="J12" s="130"/>
      <c r="K12" s="266"/>
      <c r="L12" s="267"/>
      <c r="M12" s="268"/>
    </row>
    <row r="13" spans="1:17" ht="12.75" customHeight="1" x14ac:dyDescent="0.35">
      <c r="A13" s="84"/>
      <c r="B13" s="85">
        <v>5</v>
      </c>
      <c r="C13" s="269"/>
      <c r="D13" s="270"/>
      <c r="E13" s="270"/>
      <c r="F13" s="270"/>
      <c r="G13" s="270"/>
      <c r="H13" s="270"/>
      <c r="I13" s="271"/>
      <c r="J13" s="130"/>
      <c r="K13" s="266"/>
      <c r="L13" s="267"/>
      <c r="M13" s="268"/>
    </row>
    <row r="14" spans="1:17" ht="12.75" customHeight="1" x14ac:dyDescent="0.35">
      <c r="A14" s="84"/>
      <c r="B14" s="85">
        <v>6</v>
      </c>
      <c r="C14" s="269"/>
      <c r="D14" s="270"/>
      <c r="E14" s="270"/>
      <c r="F14" s="270"/>
      <c r="G14" s="270"/>
      <c r="H14" s="270"/>
      <c r="I14" s="271"/>
      <c r="J14" s="130"/>
      <c r="K14" s="266"/>
      <c r="L14" s="267"/>
      <c r="M14" s="268"/>
    </row>
    <row r="15" spans="1:17" ht="12.75" customHeight="1" x14ac:dyDescent="0.35">
      <c r="A15" s="84"/>
      <c r="B15" s="85">
        <v>7</v>
      </c>
      <c r="C15" s="269"/>
      <c r="D15" s="270"/>
      <c r="E15" s="270"/>
      <c r="F15" s="270"/>
      <c r="G15" s="270"/>
      <c r="H15" s="270"/>
      <c r="I15" s="271"/>
      <c r="J15" s="130"/>
      <c r="K15" s="266"/>
      <c r="L15" s="267"/>
      <c r="M15" s="268"/>
    </row>
    <row r="16" spans="1:17" ht="12.75" customHeight="1" x14ac:dyDescent="0.35">
      <c r="A16" s="84"/>
      <c r="B16" s="85">
        <v>8</v>
      </c>
      <c r="C16" s="269"/>
      <c r="D16" s="270"/>
      <c r="E16" s="270"/>
      <c r="F16" s="270"/>
      <c r="G16" s="270"/>
      <c r="H16" s="270"/>
      <c r="I16" s="271"/>
      <c r="J16" s="130"/>
      <c r="K16" s="266"/>
      <c r="L16" s="267"/>
      <c r="M16" s="268"/>
    </row>
    <row r="17" spans="1:13" ht="12.75" customHeight="1" x14ac:dyDescent="0.35">
      <c r="A17" s="84">
        <f>A9+1</f>
        <v>43249</v>
      </c>
      <c r="B17" s="85">
        <v>1</v>
      </c>
      <c r="C17" s="269"/>
      <c r="D17" s="270"/>
      <c r="E17" s="270"/>
      <c r="F17" s="270"/>
      <c r="G17" s="270"/>
      <c r="H17" s="270"/>
      <c r="I17" s="271"/>
      <c r="J17" s="130"/>
      <c r="K17" s="266"/>
      <c r="L17" s="267"/>
      <c r="M17" s="268"/>
    </row>
    <row r="18" spans="1:13" ht="12.75" customHeight="1" x14ac:dyDescent="0.35">
      <c r="A18" s="84"/>
      <c r="B18" s="85">
        <v>2</v>
      </c>
      <c r="C18" s="269"/>
      <c r="D18" s="270"/>
      <c r="E18" s="270"/>
      <c r="F18" s="270"/>
      <c r="G18" s="270"/>
      <c r="H18" s="270"/>
      <c r="I18" s="271"/>
      <c r="J18" s="130"/>
      <c r="K18" s="266"/>
      <c r="L18" s="267"/>
      <c r="M18" s="268"/>
    </row>
    <row r="19" spans="1:13" ht="12.75" customHeight="1" x14ac:dyDescent="0.35">
      <c r="A19" s="84"/>
      <c r="B19" s="85">
        <v>3</v>
      </c>
      <c r="C19" s="269"/>
      <c r="D19" s="270"/>
      <c r="E19" s="270"/>
      <c r="F19" s="270"/>
      <c r="G19" s="270"/>
      <c r="H19" s="270"/>
      <c r="I19" s="271"/>
      <c r="J19" s="130"/>
      <c r="K19" s="266"/>
      <c r="L19" s="267"/>
      <c r="M19" s="268"/>
    </row>
    <row r="20" spans="1:13" ht="12.75" customHeight="1" x14ac:dyDescent="0.35">
      <c r="A20" s="84"/>
      <c r="B20" s="85">
        <v>4</v>
      </c>
      <c r="C20" s="269"/>
      <c r="D20" s="270"/>
      <c r="E20" s="270"/>
      <c r="F20" s="270"/>
      <c r="G20" s="270"/>
      <c r="H20" s="270"/>
      <c r="I20" s="271"/>
      <c r="J20" s="130"/>
      <c r="K20" s="266"/>
      <c r="L20" s="267"/>
      <c r="M20" s="268"/>
    </row>
    <row r="21" spans="1:13" x14ac:dyDescent="0.35">
      <c r="A21" s="84"/>
      <c r="B21" s="85">
        <v>5</v>
      </c>
      <c r="C21" s="269"/>
      <c r="D21" s="270"/>
      <c r="E21" s="270"/>
      <c r="F21" s="270"/>
      <c r="G21" s="270"/>
      <c r="H21" s="270"/>
      <c r="I21" s="271"/>
      <c r="J21" s="130"/>
      <c r="K21" s="266"/>
      <c r="L21" s="267"/>
      <c r="M21" s="268"/>
    </row>
    <row r="22" spans="1:13" x14ac:dyDescent="0.35">
      <c r="A22" s="84"/>
      <c r="B22" s="85">
        <v>6</v>
      </c>
      <c r="C22" s="269"/>
      <c r="D22" s="270"/>
      <c r="E22" s="270"/>
      <c r="F22" s="270"/>
      <c r="G22" s="270"/>
      <c r="H22" s="270"/>
      <c r="I22" s="271"/>
      <c r="J22" s="130"/>
      <c r="K22" s="266"/>
      <c r="L22" s="267"/>
      <c r="M22" s="268"/>
    </row>
    <row r="23" spans="1:13" x14ac:dyDescent="0.35">
      <c r="A23" s="84"/>
      <c r="B23" s="85">
        <v>7</v>
      </c>
      <c r="C23" s="269"/>
      <c r="D23" s="270"/>
      <c r="E23" s="270"/>
      <c r="F23" s="270"/>
      <c r="G23" s="270"/>
      <c r="H23" s="270"/>
      <c r="I23" s="271"/>
      <c r="J23" s="130"/>
      <c r="K23" s="266"/>
      <c r="L23" s="267"/>
      <c r="M23" s="268"/>
    </row>
    <row r="24" spans="1:13" x14ac:dyDescent="0.35">
      <c r="A24" s="84"/>
      <c r="B24" s="85">
        <v>8</v>
      </c>
      <c r="C24" s="269"/>
      <c r="D24" s="270"/>
      <c r="E24" s="270"/>
      <c r="F24" s="270"/>
      <c r="G24" s="270"/>
      <c r="H24" s="270"/>
      <c r="I24" s="271"/>
      <c r="J24" s="130"/>
      <c r="K24" s="266"/>
      <c r="L24" s="267"/>
      <c r="M24" s="268"/>
    </row>
    <row r="25" spans="1:13" x14ac:dyDescent="0.35">
      <c r="A25" s="84">
        <f>A9+2</f>
        <v>43250</v>
      </c>
      <c r="B25" s="85">
        <v>1</v>
      </c>
      <c r="C25" s="269"/>
      <c r="D25" s="270"/>
      <c r="E25" s="270"/>
      <c r="F25" s="270"/>
      <c r="G25" s="270"/>
      <c r="H25" s="270"/>
      <c r="I25" s="271"/>
      <c r="J25" s="130"/>
      <c r="K25" s="266"/>
      <c r="L25" s="267"/>
      <c r="M25" s="268"/>
    </row>
    <row r="26" spans="1:13" x14ac:dyDescent="0.35">
      <c r="A26" s="84"/>
      <c r="B26" s="85">
        <v>2</v>
      </c>
      <c r="C26" s="269"/>
      <c r="D26" s="270"/>
      <c r="E26" s="270"/>
      <c r="F26" s="270"/>
      <c r="G26" s="270"/>
      <c r="H26" s="270"/>
      <c r="I26" s="271"/>
      <c r="J26" s="130"/>
      <c r="K26" s="266"/>
      <c r="L26" s="267"/>
      <c r="M26" s="268"/>
    </row>
    <row r="27" spans="1:13" x14ac:dyDescent="0.35">
      <c r="A27" s="84"/>
      <c r="B27" s="85">
        <v>3</v>
      </c>
      <c r="C27" s="269"/>
      <c r="D27" s="270"/>
      <c r="E27" s="270"/>
      <c r="F27" s="270"/>
      <c r="G27" s="270"/>
      <c r="H27" s="270"/>
      <c r="I27" s="271"/>
      <c r="J27" s="130"/>
      <c r="K27" s="266"/>
      <c r="L27" s="267"/>
      <c r="M27" s="268"/>
    </row>
    <row r="28" spans="1:13" x14ac:dyDescent="0.35">
      <c r="A28" s="84"/>
      <c r="B28" s="85">
        <v>4</v>
      </c>
      <c r="C28" s="269"/>
      <c r="D28" s="270"/>
      <c r="E28" s="270"/>
      <c r="F28" s="270"/>
      <c r="G28" s="270"/>
      <c r="H28" s="270"/>
      <c r="I28" s="271"/>
      <c r="J28" s="130"/>
      <c r="K28" s="266"/>
      <c r="L28" s="267"/>
      <c r="M28" s="268"/>
    </row>
    <row r="29" spans="1:13" x14ac:dyDescent="0.35">
      <c r="A29" s="84"/>
      <c r="B29" s="85">
        <v>5</v>
      </c>
      <c r="C29" s="269"/>
      <c r="D29" s="270"/>
      <c r="E29" s="270"/>
      <c r="F29" s="270"/>
      <c r="G29" s="270"/>
      <c r="H29" s="270"/>
      <c r="I29" s="271"/>
      <c r="J29" s="130"/>
      <c r="K29" s="266"/>
      <c r="L29" s="267"/>
      <c r="M29" s="268"/>
    </row>
    <row r="30" spans="1:13" x14ac:dyDescent="0.35">
      <c r="A30" s="84"/>
      <c r="B30" s="85">
        <v>6</v>
      </c>
      <c r="C30" s="269"/>
      <c r="D30" s="270"/>
      <c r="E30" s="270"/>
      <c r="F30" s="270"/>
      <c r="G30" s="270"/>
      <c r="H30" s="270"/>
      <c r="I30" s="271"/>
      <c r="J30" s="130"/>
      <c r="K30" s="266"/>
      <c r="L30" s="267"/>
      <c r="M30" s="268"/>
    </row>
    <row r="31" spans="1:13" x14ac:dyDescent="0.35">
      <c r="A31" s="84"/>
      <c r="B31" s="85">
        <v>7</v>
      </c>
      <c r="C31" s="269"/>
      <c r="D31" s="270"/>
      <c r="E31" s="270"/>
      <c r="F31" s="270"/>
      <c r="G31" s="270"/>
      <c r="H31" s="270"/>
      <c r="I31" s="271"/>
      <c r="J31" s="130"/>
      <c r="K31" s="266"/>
      <c r="L31" s="267"/>
      <c r="M31" s="268"/>
    </row>
    <row r="32" spans="1:13" x14ac:dyDescent="0.35">
      <c r="A32" s="84"/>
      <c r="B32" s="85">
        <v>8</v>
      </c>
      <c r="C32" s="269"/>
      <c r="D32" s="270"/>
      <c r="E32" s="270"/>
      <c r="F32" s="270"/>
      <c r="G32" s="270"/>
      <c r="H32" s="270"/>
      <c r="I32" s="271"/>
      <c r="J32" s="130"/>
      <c r="K32" s="266"/>
      <c r="L32" s="267"/>
      <c r="M32" s="268"/>
    </row>
    <row r="33" spans="1:13" x14ac:dyDescent="0.35">
      <c r="A33" s="84">
        <f>A9+3</f>
        <v>43251</v>
      </c>
      <c r="B33" s="85">
        <v>1</v>
      </c>
      <c r="C33" s="269"/>
      <c r="D33" s="270"/>
      <c r="E33" s="270"/>
      <c r="F33" s="270"/>
      <c r="G33" s="270"/>
      <c r="H33" s="270"/>
      <c r="I33" s="271"/>
      <c r="J33" s="130"/>
      <c r="K33" s="266"/>
      <c r="L33" s="267"/>
      <c r="M33" s="268"/>
    </row>
    <row r="34" spans="1:13" x14ac:dyDescent="0.35">
      <c r="A34" s="84"/>
      <c r="B34" s="85">
        <v>2</v>
      </c>
      <c r="C34" s="269"/>
      <c r="D34" s="270"/>
      <c r="E34" s="270"/>
      <c r="F34" s="270"/>
      <c r="G34" s="270"/>
      <c r="H34" s="270"/>
      <c r="I34" s="271"/>
      <c r="J34" s="130"/>
      <c r="K34" s="266"/>
      <c r="L34" s="267"/>
      <c r="M34" s="268"/>
    </row>
    <row r="35" spans="1:13" x14ac:dyDescent="0.35">
      <c r="A35" s="84"/>
      <c r="B35" s="85">
        <v>3</v>
      </c>
      <c r="C35" s="269"/>
      <c r="D35" s="270"/>
      <c r="E35" s="270"/>
      <c r="F35" s="270"/>
      <c r="G35" s="270"/>
      <c r="H35" s="270"/>
      <c r="I35" s="271"/>
      <c r="J35" s="130"/>
      <c r="K35" s="266"/>
      <c r="L35" s="267"/>
      <c r="M35" s="268"/>
    </row>
    <row r="36" spans="1:13" x14ac:dyDescent="0.35">
      <c r="A36" s="84"/>
      <c r="B36" s="85">
        <v>4</v>
      </c>
      <c r="C36" s="269"/>
      <c r="D36" s="270"/>
      <c r="E36" s="270"/>
      <c r="F36" s="270"/>
      <c r="G36" s="270"/>
      <c r="H36" s="270"/>
      <c r="I36" s="271"/>
      <c r="J36" s="130"/>
      <c r="K36" s="266"/>
      <c r="L36" s="267"/>
      <c r="M36" s="268"/>
    </row>
    <row r="37" spans="1:13" x14ac:dyDescent="0.35">
      <c r="A37" s="84"/>
      <c r="B37" s="85">
        <v>5</v>
      </c>
      <c r="C37" s="269"/>
      <c r="D37" s="270"/>
      <c r="E37" s="270"/>
      <c r="F37" s="270"/>
      <c r="G37" s="270"/>
      <c r="H37" s="270"/>
      <c r="I37" s="271"/>
      <c r="J37" s="130"/>
      <c r="K37" s="266"/>
      <c r="L37" s="267"/>
      <c r="M37" s="268"/>
    </row>
    <row r="38" spans="1:13" x14ac:dyDescent="0.35">
      <c r="A38" s="84"/>
      <c r="B38" s="85">
        <v>6</v>
      </c>
      <c r="C38" s="269"/>
      <c r="D38" s="270"/>
      <c r="E38" s="270"/>
      <c r="F38" s="270"/>
      <c r="G38" s="270"/>
      <c r="H38" s="270"/>
      <c r="I38" s="271"/>
      <c r="J38" s="130"/>
      <c r="K38" s="266"/>
      <c r="L38" s="267"/>
      <c r="M38" s="268"/>
    </row>
    <row r="39" spans="1:13" x14ac:dyDescent="0.35">
      <c r="A39" s="84"/>
      <c r="B39" s="85">
        <v>7</v>
      </c>
      <c r="C39" s="269"/>
      <c r="D39" s="270"/>
      <c r="E39" s="270"/>
      <c r="F39" s="270"/>
      <c r="G39" s="270"/>
      <c r="H39" s="270"/>
      <c r="I39" s="271"/>
      <c r="J39" s="130"/>
      <c r="K39" s="266"/>
      <c r="L39" s="267"/>
      <c r="M39" s="268"/>
    </row>
    <row r="40" spans="1:13" x14ac:dyDescent="0.35">
      <c r="A40" s="84"/>
      <c r="B40" s="85">
        <v>8</v>
      </c>
      <c r="C40" s="269"/>
      <c r="D40" s="270"/>
      <c r="E40" s="270"/>
      <c r="F40" s="270"/>
      <c r="G40" s="270"/>
      <c r="H40" s="270"/>
      <c r="I40" s="271"/>
      <c r="J40" s="130"/>
      <c r="K40" s="266"/>
      <c r="L40" s="267"/>
      <c r="M40" s="268"/>
    </row>
    <row r="41" spans="1:13" x14ac:dyDescent="0.35">
      <c r="A41" s="84">
        <f>A9+4</f>
        <v>43252</v>
      </c>
      <c r="B41" s="85">
        <v>1</v>
      </c>
      <c r="C41" s="269"/>
      <c r="D41" s="270"/>
      <c r="E41" s="270"/>
      <c r="F41" s="270"/>
      <c r="G41" s="270"/>
      <c r="H41" s="270"/>
      <c r="I41" s="271"/>
      <c r="J41" s="130"/>
      <c r="K41" s="266"/>
      <c r="L41" s="267"/>
      <c r="M41" s="268"/>
    </row>
    <row r="42" spans="1:13" x14ac:dyDescent="0.35">
      <c r="A42" s="84"/>
      <c r="B42" s="85">
        <v>2</v>
      </c>
      <c r="C42" s="269"/>
      <c r="D42" s="270"/>
      <c r="E42" s="270"/>
      <c r="F42" s="270"/>
      <c r="G42" s="270"/>
      <c r="H42" s="270"/>
      <c r="I42" s="271"/>
      <c r="J42" s="130"/>
      <c r="K42" s="266"/>
      <c r="L42" s="267"/>
      <c r="M42" s="268"/>
    </row>
    <row r="43" spans="1:13" x14ac:dyDescent="0.35">
      <c r="A43" s="84"/>
      <c r="B43" s="85">
        <v>3</v>
      </c>
      <c r="C43" s="269"/>
      <c r="D43" s="270"/>
      <c r="E43" s="270"/>
      <c r="F43" s="270"/>
      <c r="G43" s="270"/>
      <c r="H43" s="270"/>
      <c r="I43" s="271"/>
      <c r="J43" s="130"/>
      <c r="K43" s="266"/>
      <c r="L43" s="267"/>
      <c r="M43" s="268"/>
    </row>
    <row r="44" spans="1:13" x14ac:dyDescent="0.35">
      <c r="A44" s="84"/>
      <c r="B44" s="85">
        <v>4</v>
      </c>
      <c r="C44" s="269"/>
      <c r="D44" s="270"/>
      <c r="E44" s="270"/>
      <c r="F44" s="270"/>
      <c r="G44" s="270"/>
      <c r="H44" s="270"/>
      <c r="I44" s="271"/>
      <c r="J44" s="130"/>
      <c r="K44" s="266"/>
      <c r="L44" s="267"/>
      <c r="M44" s="268"/>
    </row>
    <row r="45" spans="1:13" x14ac:dyDescent="0.35">
      <c r="A45" s="84"/>
      <c r="B45" s="85">
        <v>5</v>
      </c>
      <c r="C45" s="269"/>
      <c r="D45" s="270"/>
      <c r="E45" s="270"/>
      <c r="F45" s="270"/>
      <c r="G45" s="270"/>
      <c r="H45" s="270"/>
      <c r="I45" s="271"/>
      <c r="J45" s="130"/>
      <c r="K45" s="266"/>
      <c r="L45" s="267"/>
      <c r="M45" s="268"/>
    </row>
    <row r="46" spans="1:13" x14ac:dyDescent="0.35">
      <c r="A46" s="84"/>
      <c r="B46" s="85">
        <v>6</v>
      </c>
      <c r="C46" s="269"/>
      <c r="D46" s="270"/>
      <c r="E46" s="270"/>
      <c r="F46" s="270"/>
      <c r="G46" s="270"/>
      <c r="H46" s="270"/>
      <c r="I46" s="271"/>
      <c r="J46" s="130"/>
      <c r="K46" s="266"/>
      <c r="L46" s="267"/>
      <c r="M46" s="268"/>
    </row>
    <row r="47" spans="1:13" x14ac:dyDescent="0.35">
      <c r="A47" s="84"/>
      <c r="B47" s="85">
        <v>7</v>
      </c>
      <c r="C47" s="269"/>
      <c r="D47" s="270"/>
      <c r="E47" s="270"/>
      <c r="F47" s="270"/>
      <c r="G47" s="270"/>
      <c r="H47" s="270"/>
      <c r="I47" s="271"/>
      <c r="J47" s="130"/>
      <c r="K47" s="266"/>
      <c r="L47" s="267"/>
      <c r="M47" s="268"/>
    </row>
    <row r="48" spans="1:13" x14ac:dyDescent="0.35">
      <c r="A48" s="84"/>
      <c r="B48" s="85">
        <v>8</v>
      </c>
      <c r="C48" s="269"/>
      <c r="D48" s="270"/>
      <c r="E48" s="270"/>
      <c r="F48" s="270"/>
      <c r="G48" s="270"/>
      <c r="H48" s="270"/>
      <c r="I48" s="271"/>
      <c r="J48" s="130"/>
      <c r="K48" s="266"/>
      <c r="L48" s="267"/>
      <c r="M48" s="268"/>
    </row>
    <row r="49" spans="1:13" ht="14.25" customHeight="1" x14ac:dyDescent="0.35">
      <c r="A49" s="272"/>
      <c r="B49" s="272"/>
      <c r="C49" s="273"/>
      <c r="D49" s="273"/>
      <c r="E49" s="24"/>
      <c r="F49" s="23"/>
      <c r="G49" s="228" t="s">
        <v>268</v>
      </c>
      <c r="H49" s="229">
        <f>'rapp 17'!H49+'rapp 17'!J49</f>
        <v>0</v>
      </c>
      <c r="I49" s="226"/>
      <c r="J49" s="108">
        <f>SUM(J9:J48)</f>
        <v>0</v>
      </c>
      <c r="K49" s="108" t="s">
        <v>60</v>
      </c>
      <c r="L49" s="82"/>
      <c r="M49" s="230" t="str">
        <f>"Totaal:"&amp;(H49+J49)</f>
        <v>Totaal:0</v>
      </c>
    </row>
  </sheetData>
  <sheetProtection algorithmName="SHA-512" hashValue="lNHDdziDlv/TPsvoqSbu1jCNaGQVV7cYMQTuBquXCVN5+wuIcn2eeVkVhiyAyCHZTiZDm/lj/IYUyNzUFiuqOg==" saltValue="6+PmXPlVZKogRPx9lDL7yw==" spinCount="100000" sheet="1" selectLockedCells="1"/>
  <mergeCells count="92">
    <mergeCell ref="A49:D49"/>
    <mergeCell ref="C46:I46"/>
    <mergeCell ref="K46:M46"/>
    <mergeCell ref="C47:I47"/>
    <mergeCell ref="K47:M47"/>
    <mergeCell ref="C48:I48"/>
    <mergeCell ref="K48:M48"/>
    <mergeCell ref="C43:I43"/>
    <mergeCell ref="K43:M43"/>
    <mergeCell ref="C44:I44"/>
    <mergeCell ref="K44:M44"/>
    <mergeCell ref="C45:I45"/>
    <mergeCell ref="K45:M45"/>
    <mergeCell ref="C40:I40"/>
    <mergeCell ref="K40:M40"/>
    <mergeCell ref="C41:I41"/>
    <mergeCell ref="K41:M41"/>
    <mergeCell ref="C42:I42"/>
    <mergeCell ref="K42:M42"/>
    <mergeCell ref="C37:I37"/>
    <mergeCell ref="K37:M37"/>
    <mergeCell ref="C38:I38"/>
    <mergeCell ref="K38:M38"/>
    <mergeCell ref="C39:I39"/>
    <mergeCell ref="K39:M39"/>
    <mergeCell ref="C34:I34"/>
    <mergeCell ref="K34:M34"/>
    <mergeCell ref="C35:I35"/>
    <mergeCell ref="K35:M35"/>
    <mergeCell ref="C36:I36"/>
    <mergeCell ref="K36:M36"/>
    <mergeCell ref="C31:I31"/>
    <mergeCell ref="K31:M31"/>
    <mergeCell ref="C32:I32"/>
    <mergeCell ref="K32:M32"/>
    <mergeCell ref="C33:I33"/>
    <mergeCell ref="K33:M33"/>
    <mergeCell ref="C28:I28"/>
    <mergeCell ref="K28:M28"/>
    <mergeCell ref="C29:I29"/>
    <mergeCell ref="K29:M29"/>
    <mergeCell ref="C30:I30"/>
    <mergeCell ref="K30:M30"/>
    <mergeCell ref="C25:I25"/>
    <mergeCell ref="K25:M25"/>
    <mergeCell ref="C26:I26"/>
    <mergeCell ref="K26:M26"/>
    <mergeCell ref="C27:I27"/>
    <mergeCell ref="K27:M27"/>
    <mergeCell ref="C22:I22"/>
    <mergeCell ref="K22:M22"/>
    <mergeCell ref="C23:I23"/>
    <mergeCell ref="K23:M23"/>
    <mergeCell ref="C24:I24"/>
    <mergeCell ref="K24:M24"/>
    <mergeCell ref="C19:I19"/>
    <mergeCell ref="K19:M19"/>
    <mergeCell ref="C20:I20"/>
    <mergeCell ref="K20:M20"/>
    <mergeCell ref="C21:I21"/>
    <mergeCell ref="K21:M21"/>
    <mergeCell ref="C16:I16"/>
    <mergeCell ref="K16:M16"/>
    <mergeCell ref="C17:I17"/>
    <mergeCell ref="K17:M17"/>
    <mergeCell ref="C18:I18"/>
    <mergeCell ref="K18:M18"/>
    <mergeCell ref="C13:I13"/>
    <mergeCell ref="K13:M13"/>
    <mergeCell ref="C14:I14"/>
    <mergeCell ref="K14:M14"/>
    <mergeCell ref="C15:I15"/>
    <mergeCell ref="K15:M15"/>
    <mergeCell ref="C10:I10"/>
    <mergeCell ref="K10:M10"/>
    <mergeCell ref="C11:I11"/>
    <mergeCell ref="K11:M11"/>
    <mergeCell ref="C12:I12"/>
    <mergeCell ref="K12:M12"/>
    <mergeCell ref="C9:I9"/>
    <mergeCell ref="K9:M9"/>
    <mergeCell ref="A3:C3"/>
    <mergeCell ref="I3:J3"/>
    <mergeCell ref="K3:M3"/>
    <mergeCell ref="A4:C4"/>
    <mergeCell ref="I4:J4"/>
    <mergeCell ref="K4:M4"/>
    <mergeCell ref="A5:C5"/>
    <mergeCell ref="I5:J5"/>
    <mergeCell ref="K5:M5"/>
    <mergeCell ref="A7:M7"/>
    <mergeCell ref="K8:M8"/>
  </mergeCells>
  <dataValidations count="1">
    <dataValidation type="list" allowBlank="1" showInputMessage="1" showErrorMessage="1" sqref="K9:M48" xr:uid="{FDC9E094-EE72-4BF1-AB3D-2F651F9BDE3B}">
      <formula1>IF(Oplnr=1,AMO,IF(Oplnr=2,GD,KO))</formula1>
    </dataValidation>
  </dataValidations>
  <pageMargins left="0.70866141732283472" right="0.59055118110236227" top="0.47244094488188981" bottom="1.0236220472440944" header="0.31496062992125984" footer="0.31496062992125984"/>
  <pageSetup paperSize="9" scale="74"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967D9-E404-4555-92A9-8D5C33A0F159}">
  <sheetPr codeName="Blad28">
    <pageSetUpPr fitToPage="1"/>
  </sheetPr>
  <dimension ref="A1:Q49"/>
  <sheetViews>
    <sheetView zoomScale="90" zoomScaleNormal="90" workbookViewId="0">
      <selection activeCell="B3" sqref="B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8.6640625" customWidth="1"/>
    <col min="10" max="10" width="10.796875" customWidth="1"/>
    <col min="11" max="12" width="13.265625" customWidth="1"/>
    <col min="13" max="13" width="16.53125" customWidth="1"/>
    <col min="14" max="14" width="9.1328125" style="9" customWidth="1"/>
    <col min="15" max="15" width="9.06640625" customWidth="1"/>
    <col min="17" max="17" width="9.06640625" style="186"/>
  </cols>
  <sheetData>
    <row r="1" spans="1:17" ht="15" x14ac:dyDescent="0.4">
      <c r="A1" s="22" t="str">
        <f>"Bijlage 6: Weekrapportage "&amp;'Algemene Informatie'!$B$16</f>
        <v>Bijlage 6: Weekrapportage AMO (Applicatie- en mediaontwikkelaar 25187)</v>
      </c>
      <c r="B1" s="22"/>
      <c r="C1" s="21"/>
      <c r="D1" s="21"/>
      <c r="E1" s="21"/>
      <c r="F1" s="21"/>
      <c r="G1" s="21"/>
      <c r="H1" s="21"/>
      <c r="I1" s="21"/>
      <c r="J1" s="82"/>
      <c r="K1" s="82"/>
      <c r="L1" s="82"/>
      <c r="M1" s="82"/>
      <c r="Q1" s="186">
        <f>COUNTIF(K$9:M$48,Menu!D3)</f>
        <v>0</v>
      </c>
    </row>
    <row r="2" spans="1:17" x14ac:dyDescent="0.35">
      <c r="A2" s="21"/>
      <c r="B2" s="21"/>
      <c r="C2" s="21"/>
      <c r="D2" s="21"/>
      <c r="E2" s="82"/>
      <c r="F2" s="82"/>
      <c r="G2" s="82"/>
      <c r="H2" s="21"/>
      <c r="I2" s="21"/>
      <c r="J2" s="82"/>
      <c r="K2" s="82"/>
      <c r="L2" s="82"/>
      <c r="M2" s="82"/>
      <c r="Q2" s="186">
        <f>COUNTIF(K$9:M$48,Menu!D4)</f>
        <v>0</v>
      </c>
    </row>
    <row r="3" spans="1:17" ht="13.15" x14ac:dyDescent="0.35">
      <c r="A3" s="275" t="s">
        <v>28</v>
      </c>
      <c r="B3" s="275"/>
      <c r="C3" s="275"/>
      <c r="D3" s="208" t="str">
        <f>IF('Algemene Informatie'!$B$3=0,"",'Algemene Informatie'!$B$3&amp;", "&amp;'Algemene Informatie'!$B$4&amp;" ("&amp;'Algemene Informatie'!$B$5&amp;")"&amp;" "&amp;'Algemene Informatie'!$B$13)</f>
        <v/>
      </c>
      <c r="E3" s="86"/>
      <c r="F3" s="88"/>
      <c r="G3" s="89"/>
      <c r="H3" s="21"/>
      <c r="I3" s="275" t="s">
        <v>78</v>
      </c>
      <c r="J3" s="275"/>
      <c r="K3" s="274" t="str">
        <f>IF('Algemene Informatie'!$B$39=0,"",'Algemene Informatie'!$B$39)</f>
        <v>2017-2018</v>
      </c>
      <c r="L3" s="274"/>
      <c r="M3" s="274"/>
      <c r="Q3" s="186">
        <f>COUNTIF(K$9:M$48,Menu!D5)</f>
        <v>0</v>
      </c>
    </row>
    <row r="4" spans="1:17" ht="13.15" x14ac:dyDescent="0.35">
      <c r="A4" s="276" t="s">
        <v>61</v>
      </c>
      <c r="B4" s="277"/>
      <c r="C4" s="278"/>
      <c r="D4" s="208" t="str">
        <f>IF('Algemene Informatie'!$B$17=0,"",'Algemene Informatie'!$B$17)</f>
        <v/>
      </c>
      <c r="E4" s="86"/>
      <c r="F4" s="88"/>
      <c r="G4" s="89"/>
      <c r="H4" s="21"/>
      <c r="I4" s="275" t="s">
        <v>29</v>
      </c>
      <c r="J4" s="275"/>
      <c r="K4" s="274" t="str">
        <f>IF('Algemene Informatie'!$B$28=0,"",'Algemene Informatie'!$B$28)</f>
        <v/>
      </c>
      <c r="L4" s="274"/>
      <c r="M4" s="274"/>
      <c r="Q4" s="186">
        <f>COUNTIF(K$9:M$48,Menu!D6)</f>
        <v>0</v>
      </c>
    </row>
    <row r="5" spans="1:17" ht="13.15" x14ac:dyDescent="0.35">
      <c r="A5" s="275" t="s">
        <v>88</v>
      </c>
      <c r="B5" s="275"/>
      <c r="C5" s="275"/>
      <c r="D5" s="208" t="str">
        <f>IF('Algemene Informatie'!$B$18=0,"",'Algemene Informatie'!$B$18)</f>
        <v/>
      </c>
      <c r="E5" s="86"/>
      <c r="F5" s="86"/>
      <c r="G5" s="82"/>
      <c r="H5" s="21"/>
      <c r="I5" s="275" t="s">
        <v>30</v>
      </c>
      <c r="J5" s="275"/>
      <c r="K5" s="274" t="str">
        <f>IF('Algemene Informatie'!$B$32=0,"",'Algemene Informatie'!$B$32)</f>
        <v/>
      </c>
      <c r="L5" s="274"/>
      <c r="M5" s="274"/>
      <c r="Q5" s="186">
        <f>COUNTIF(K$9:M$48,Menu!D7)</f>
        <v>0</v>
      </c>
    </row>
    <row r="6" spans="1:17" ht="13.15" x14ac:dyDescent="0.35">
      <c r="A6" s="91"/>
      <c r="B6" s="88"/>
      <c r="C6" s="88"/>
      <c r="D6" s="92"/>
      <c r="E6" s="86"/>
      <c r="F6" s="86"/>
      <c r="G6" s="82"/>
      <c r="H6" s="82"/>
      <c r="I6" s="88"/>
      <c r="J6" s="88"/>
      <c r="K6" s="92"/>
      <c r="L6" s="92"/>
      <c r="M6" s="92"/>
      <c r="Q6" s="186">
        <f>COUNTIF(K$9:M$48,Menu!D8)</f>
        <v>0</v>
      </c>
    </row>
    <row r="7" spans="1:17" ht="13.15" x14ac:dyDescent="0.4">
      <c r="A7" s="279" t="str">
        <f>IF(AND(ISNONTEXT($A$9),NOT(ISBLANK($A$9))),"RAPPORTAGE WEEK "&amp;1+INT((A9-DATE(YEAR(A9+4-WEEKDAY(A9+6)),1,5)+WEEKDAY(DATE(YEAR(A9+4-WEEKDAY(A9+6)),1,3)))/7),"RAPPORTAGE WEEK Nr.")</f>
        <v>RAPPORTAGE WEEK 23</v>
      </c>
      <c r="B7" s="280"/>
      <c r="C7" s="280"/>
      <c r="D7" s="280"/>
      <c r="E7" s="280"/>
      <c r="F7" s="280"/>
      <c r="G7" s="280"/>
      <c r="H7" s="280"/>
      <c r="I7" s="280"/>
      <c r="J7" s="280"/>
      <c r="K7" s="280"/>
      <c r="L7" s="280"/>
      <c r="M7" s="281"/>
      <c r="Q7" s="186">
        <f>COUNTIF(K$9:M$48,Menu!D9)</f>
        <v>0</v>
      </c>
    </row>
    <row r="8" spans="1:17" s="61" customFormat="1" ht="13.15" x14ac:dyDescent="0.35">
      <c r="A8" s="109" t="s">
        <v>31</v>
      </c>
      <c r="B8" s="131" t="s">
        <v>75</v>
      </c>
      <c r="C8" s="109" t="s">
        <v>32</v>
      </c>
      <c r="D8" s="132"/>
      <c r="E8" s="132"/>
      <c r="F8" s="132"/>
      <c r="G8" s="132"/>
      <c r="H8" s="132"/>
      <c r="I8" s="133"/>
      <c r="J8" s="134" t="s">
        <v>72</v>
      </c>
      <c r="K8" s="282" t="s">
        <v>221</v>
      </c>
      <c r="L8" s="283"/>
      <c r="M8" s="284"/>
      <c r="N8" s="135"/>
      <c r="Q8" s="186">
        <f>COUNTIF(K$9:M$48,Menu!D10)</f>
        <v>0</v>
      </c>
    </row>
    <row r="9" spans="1:17" ht="12.75" customHeight="1" x14ac:dyDescent="0.35">
      <c r="A9" s="84">
        <f>'BPV-tijd'!B46</f>
        <v>43255</v>
      </c>
      <c r="B9" s="85">
        <v>1</v>
      </c>
      <c r="C9" s="269"/>
      <c r="D9" s="270"/>
      <c r="E9" s="270"/>
      <c r="F9" s="270"/>
      <c r="G9" s="270"/>
      <c r="H9" s="270"/>
      <c r="I9" s="271"/>
      <c r="J9" s="130"/>
      <c r="K9" s="266"/>
      <c r="L9" s="267"/>
      <c r="M9" s="268"/>
      <c r="Q9" s="186">
        <f>COUNTIF(K$9:M$48,Menu!D11)</f>
        <v>0</v>
      </c>
    </row>
    <row r="10" spans="1:17" ht="12.75" customHeight="1" x14ac:dyDescent="0.35">
      <c r="A10" s="84"/>
      <c r="B10" s="85">
        <v>2</v>
      </c>
      <c r="C10" s="269"/>
      <c r="D10" s="270"/>
      <c r="E10" s="270"/>
      <c r="F10" s="270"/>
      <c r="G10" s="270"/>
      <c r="H10" s="270"/>
      <c r="I10" s="271"/>
      <c r="J10" s="130"/>
      <c r="K10" s="266"/>
      <c r="L10" s="267"/>
      <c r="M10" s="268"/>
      <c r="Q10" s="186">
        <f>COUNTIF(K$9:M$48,Menu!D12)</f>
        <v>0</v>
      </c>
    </row>
    <row r="11" spans="1:17" ht="12.75" customHeight="1" x14ac:dyDescent="0.35">
      <c r="A11" s="84"/>
      <c r="B11" s="85">
        <v>3</v>
      </c>
      <c r="C11" s="269"/>
      <c r="D11" s="270"/>
      <c r="E11" s="270"/>
      <c r="F11" s="270"/>
      <c r="G11" s="270"/>
      <c r="H11" s="270"/>
      <c r="I11" s="271"/>
      <c r="J11" s="130"/>
      <c r="K11" s="266"/>
      <c r="L11" s="267"/>
      <c r="M11" s="268"/>
      <c r="Q11" s="186">
        <f>COUNTIF(K$9:M$48,Menu!D13)</f>
        <v>0</v>
      </c>
    </row>
    <row r="12" spans="1:17" ht="12.75" customHeight="1" x14ac:dyDescent="0.35">
      <c r="A12" s="84"/>
      <c r="B12" s="85">
        <v>4</v>
      </c>
      <c r="C12" s="269"/>
      <c r="D12" s="270"/>
      <c r="E12" s="270"/>
      <c r="F12" s="270"/>
      <c r="G12" s="270"/>
      <c r="H12" s="270"/>
      <c r="I12" s="271"/>
      <c r="J12" s="130"/>
      <c r="K12" s="266"/>
      <c r="L12" s="267"/>
      <c r="M12" s="268"/>
    </row>
    <row r="13" spans="1:17" ht="12.75" customHeight="1" x14ac:dyDescent="0.35">
      <c r="A13" s="84"/>
      <c r="B13" s="85">
        <v>5</v>
      </c>
      <c r="C13" s="269"/>
      <c r="D13" s="270"/>
      <c r="E13" s="270"/>
      <c r="F13" s="270"/>
      <c r="G13" s="270"/>
      <c r="H13" s="270"/>
      <c r="I13" s="271"/>
      <c r="J13" s="130"/>
      <c r="K13" s="266"/>
      <c r="L13" s="267"/>
      <c r="M13" s="268"/>
    </row>
    <row r="14" spans="1:17" ht="12.75" customHeight="1" x14ac:dyDescent="0.35">
      <c r="A14" s="84"/>
      <c r="B14" s="85">
        <v>6</v>
      </c>
      <c r="C14" s="269"/>
      <c r="D14" s="270"/>
      <c r="E14" s="270"/>
      <c r="F14" s="270"/>
      <c r="G14" s="270"/>
      <c r="H14" s="270"/>
      <c r="I14" s="271"/>
      <c r="J14" s="130"/>
      <c r="K14" s="266"/>
      <c r="L14" s="267"/>
      <c r="M14" s="268"/>
    </row>
    <row r="15" spans="1:17" ht="12.75" customHeight="1" x14ac:dyDescent="0.35">
      <c r="A15" s="84"/>
      <c r="B15" s="85">
        <v>7</v>
      </c>
      <c r="C15" s="269"/>
      <c r="D15" s="270"/>
      <c r="E15" s="270"/>
      <c r="F15" s="270"/>
      <c r="G15" s="270"/>
      <c r="H15" s="270"/>
      <c r="I15" s="271"/>
      <c r="J15" s="130"/>
      <c r="K15" s="266"/>
      <c r="L15" s="267"/>
      <c r="M15" s="268"/>
    </row>
    <row r="16" spans="1:17" ht="12.75" customHeight="1" x14ac:dyDescent="0.35">
      <c r="A16" s="84"/>
      <c r="B16" s="85">
        <v>8</v>
      </c>
      <c r="C16" s="269"/>
      <c r="D16" s="270"/>
      <c r="E16" s="270"/>
      <c r="F16" s="270"/>
      <c r="G16" s="270"/>
      <c r="H16" s="270"/>
      <c r="I16" s="271"/>
      <c r="J16" s="130"/>
      <c r="K16" s="266"/>
      <c r="L16" s="267"/>
      <c r="M16" s="268"/>
    </row>
    <row r="17" spans="1:13" ht="12.75" customHeight="1" x14ac:dyDescent="0.35">
      <c r="A17" s="84">
        <f>A9+1</f>
        <v>43256</v>
      </c>
      <c r="B17" s="85">
        <v>1</v>
      </c>
      <c r="C17" s="269"/>
      <c r="D17" s="270"/>
      <c r="E17" s="270"/>
      <c r="F17" s="270"/>
      <c r="G17" s="270"/>
      <c r="H17" s="270"/>
      <c r="I17" s="271"/>
      <c r="J17" s="130"/>
      <c r="K17" s="266"/>
      <c r="L17" s="267"/>
      <c r="M17" s="268"/>
    </row>
    <row r="18" spans="1:13" ht="12.75" customHeight="1" x14ac:dyDescent="0.35">
      <c r="A18" s="84"/>
      <c r="B18" s="85">
        <v>2</v>
      </c>
      <c r="C18" s="269"/>
      <c r="D18" s="270"/>
      <c r="E18" s="270"/>
      <c r="F18" s="270"/>
      <c r="G18" s="270"/>
      <c r="H18" s="270"/>
      <c r="I18" s="271"/>
      <c r="J18" s="130"/>
      <c r="K18" s="266"/>
      <c r="L18" s="267"/>
      <c r="M18" s="268"/>
    </row>
    <row r="19" spans="1:13" ht="12.75" customHeight="1" x14ac:dyDescent="0.35">
      <c r="A19" s="84"/>
      <c r="B19" s="85">
        <v>3</v>
      </c>
      <c r="C19" s="269"/>
      <c r="D19" s="270"/>
      <c r="E19" s="270"/>
      <c r="F19" s="270"/>
      <c r="G19" s="270"/>
      <c r="H19" s="270"/>
      <c r="I19" s="271"/>
      <c r="J19" s="130"/>
      <c r="K19" s="266"/>
      <c r="L19" s="267"/>
      <c r="M19" s="268"/>
    </row>
    <row r="20" spans="1:13" ht="12.75" customHeight="1" x14ac:dyDescent="0.35">
      <c r="A20" s="84"/>
      <c r="B20" s="85">
        <v>4</v>
      </c>
      <c r="C20" s="269"/>
      <c r="D20" s="270"/>
      <c r="E20" s="270"/>
      <c r="F20" s="270"/>
      <c r="G20" s="270"/>
      <c r="H20" s="270"/>
      <c r="I20" s="271"/>
      <c r="J20" s="130"/>
      <c r="K20" s="266"/>
      <c r="L20" s="267"/>
      <c r="M20" s="268"/>
    </row>
    <row r="21" spans="1:13" x14ac:dyDescent="0.35">
      <c r="A21" s="84"/>
      <c r="B21" s="85">
        <v>5</v>
      </c>
      <c r="C21" s="269"/>
      <c r="D21" s="270"/>
      <c r="E21" s="270"/>
      <c r="F21" s="270"/>
      <c r="G21" s="270"/>
      <c r="H21" s="270"/>
      <c r="I21" s="271"/>
      <c r="J21" s="130"/>
      <c r="K21" s="266"/>
      <c r="L21" s="267"/>
      <c r="M21" s="268"/>
    </row>
    <row r="22" spans="1:13" x14ac:dyDescent="0.35">
      <c r="A22" s="84"/>
      <c r="B22" s="85">
        <v>6</v>
      </c>
      <c r="C22" s="269"/>
      <c r="D22" s="270"/>
      <c r="E22" s="270"/>
      <c r="F22" s="270"/>
      <c r="G22" s="270"/>
      <c r="H22" s="270"/>
      <c r="I22" s="271"/>
      <c r="J22" s="130"/>
      <c r="K22" s="266"/>
      <c r="L22" s="267"/>
      <c r="M22" s="268"/>
    </row>
    <row r="23" spans="1:13" x14ac:dyDescent="0.35">
      <c r="A23" s="84"/>
      <c r="B23" s="85">
        <v>7</v>
      </c>
      <c r="C23" s="269"/>
      <c r="D23" s="270"/>
      <c r="E23" s="270"/>
      <c r="F23" s="270"/>
      <c r="G23" s="270"/>
      <c r="H23" s="270"/>
      <c r="I23" s="271"/>
      <c r="J23" s="130"/>
      <c r="K23" s="266"/>
      <c r="L23" s="267"/>
      <c r="M23" s="268"/>
    </row>
    <row r="24" spans="1:13" x14ac:dyDescent="0.35">
      <c r="A24" s="84"/>
      <c r="B24" s="85">
        <v>8</v>
      </c>
      <c r="C24" s="269"/>
      <c r="D24" s="270"/>
      <c r="E24" s="270"/>
      <c r="F24" s="270"/>
      <c r="G24" s="270"/>
      <c r="H24" s="270"/>
      <c r="I24" s="271"/>
      <c r="J24" s="130"/>
      <c r="K24" s="266"/>
      <c r="L24" s="267"/>
      <c r="M24" s="268"/>
    </row>
    <row r="25" spans="1:13" x14ac:dyDescent="0.35">
      <c r="A25" s="84">
        <f>A9+2</f>
        <v>43257</v>
      </c>
      <c r="B25" s="85">
        <v>1</v>
      </c>
      <c r="C25" s="269"/>
      <c r="D25" s="270"/>
      <c r="E25" s="270"/>
      <c r="F25" s="270"/>
      <c r="G25" s="270"/>
      <c r="H25" s="270"/>
      <c r="I25" s="271"/>
      <c r="J25" s="130"/>
      <c r="K25" s="266"/>
      <c r="L25" s="267"/>
      <c r="M25" s="268"/>
    </row>
    <row r="26" spans="1:13" x14ac:dyDescent="0.35">
      <c r="A26" s="84"/>
      <c r="B26" s="85">
        <v>2</v>
      </c>
      <c r="C26" s="269"/>
      <c r="D26" s="270"/>
      <c r="E26" s="270"/>
      <c r="F26" s="270"/>
      <c r="G26" s="270"/>
      <c r="H26" s="270"/>
      <c r="I26" s="271"/>
      <c r="J26" s="130"/>
      <c r="K26" s="266"/>
      <c r="L26" s="267"/>
      <c r="M26" s="268"/>
    </row>
    <row r="27" spans="1:13" x14ac:dyDescent="0.35">
      <c r="A27" s="84"/>
      <c r="B27" s="85">
        <v>3</v>
      </c>
      <c r="C27" s="269"/>
      <c r="D27" s="270"/>
      <c r="E27" s="270"/>
      <c r="F27" s="270"/>
      <c r="G27" s="270"/>
      <c r="H27" s="270"/>
      <c r="I27" s="271"/>
      <c r="J27" s="130"/>
      <c r="K27" s="266"/>
      <c r="L27" s="267"/>
      <c r="M27" s="268"/>
    </row>
    <row r="28" spans="1:13" x14ac:dyDescent="0.35">
      <c r="A28" s="84"/>
      <c r="B28" s="85">
        <v>4</v>
      </c>
      <c r="C28" s="269"/>
      <c r="D28" s="270"/>
      <c r="E28" s="270"/>
      <c r="F28" s="270"/>
      <c r="G28" s="270"/>
      <c r="H28" s="270"/>
      <c r="I28" s="271"/>
      <c r="J28" s="130"/>
      <c r="K28" s="266"/>
      <c r="L28" s="267"/>
      <c r="M28" s="268"/>
    </row>
    <row r="29" spans="1:13" x14ac:dyDescent="0.35">
      <c r="A29" s="84"/>
      <c r="B29" s="85">
        <v>5</v>
      </c>
      <c r="C29" s="269"/>
      <c r="D29" s="270"/>
      <c r="E29" s="270"/>
      <c r="F29" s="270"/>
      <c r="G29" s="270"/>
      <c r="H29" s="270"/>
      <c r="I29" s="271"/>
      <c r="J29" s="130"/>
      <c r="K29" s="266"/>
      <c r="L29" s="267"/>
      <c r="M29" s="268"/>
    </row>
    <row r="30" spans="1:13" x14ac:dyDescent="0.35">
      <c r="A30" s="84"/>
      <c r="B30" s="85">
        <v>6</v>
      </c>
      <c r="C30" s="269"/>
      <c r="D30" s="270"/>
      <c r="E30" s="270"/>
      <c r="F30" s="270"/>
      <c r="G30" s="270"/>
      <c r="H30" s="270"/>
      <c r="I30" s="271"/>
      <c r="J30" s="130"/>
      <c r="K30" s="266"/>
      <c r="L30" s="267"/>
      <c r="M30" s="268"/>
    </row>
    <row r="31" spans="1:13" x14ac:dyDescent="0.35">
      <c r="A31" s="84"/>
      <c r="B31" s="85">
        <v>7</v>
      </c>
      <c r="C31" s="269"/>
      <c r="D31" s="270"/>
      <c r="E31" s="270"/>
      <c r="F31" s="270"/>
      <c r="G31" s="270"/>
      <c r="H31" s="270"/>
      <c r="I31" s="271"/>
      <c r="J31" s="130"/>
      <c r="K31" s="266"/>
      <c r="L31" s="267"/>
      <c r="M31" s="268"/>
    </row>
    <row r="32" spans="1:13" x14ac:dyDescent="0.35">
      <c r="A32" s="84"/>
      <c r="B32" s="85">
        <v>8</v>
      </c>
      <c r="C32" s="269"/>
      <c r="D32" s="270"/>
      <c r="E32" s="270"/>
      <c r="F32" s="270"/>
      <c r="G32" s="270"/>
      <c r="H32" s="270"/>
      <c r="I32" s="271"/>
      <c r="J32" s="130"/>
      <c r="K32" s="266"/>
      <c r="L32" s="267"/>
      <c r="M32" s="268"/>
    </row>
    <row r="33" spans="1:13" x14ac:dyDescent="0.35">
      <c r="A33" s="84">
        <f>A9+3</f>
        <v>43258</v>
      </c>
      <c r="B33" s="85">
        <v>1</v>
      </c>
      <c r="C33" s="269"/>
      <c r="D33" s="270"/>
      <c r="E33" s="270"/>
      <c r="F33" s="270"/>
      <c r="G33" s="270"/>
      <c r="H33" s="270"/>
      <c r="I33" s="271"/>
      <c r="J33" s="130"/>
      <c r="K33" s="266"/>
      <c r="L33" s="267"/>
      <c r="M33" s="268"/>
    </row>
    <row r="34" spans="1:13" x14ac:dyDescent="0.35">
      <c r="A34" s="84"/>
      <c r="B34" s="85">
        <v>2</v>
      </c>
      <c r="C34" s="269"/>
      <c r="D34" s="270"/>
      <c r="E34" s="270"/>
      <c r="F34" s="270"/>
      <c r="G34" s="270"/>
      <c r="H34" s="270"/>
      <c r="I34" s="271"/>
      <c r="J34" s="130"/>
      <c r="K34" s="266"/>
      <c r="L34" s="267"/>
      <c r="M34" s="268"/>
    </row>
    <row r="35" spans="1:13" x14ac:dyDescent="0.35">
      <c r="A35" s="84"/>
      <c r="B35" s="85">
        <v>3</v>
      </c>
      <c r="C35" s="269"/>
      <c r="D35" s="270"/>
      <c r="E35" s="270"/>
      <c r="F35" s="270"/>
      <c r="G35" s="270"/>
      <c r="H35" s="270"/>
      <c r="I35" s="271"/>
      <c r="J35" s="130"/>
      <c r="K35" s="266"/>
      <c r="L35" s="267"/>
      <c r="M35" s="268"/>
    </row>
    <row r="36" spans="1:13" x14ac:dyDescent="0.35">
      <c r="A36" s="84"/>
      <c r="B36" s="85">
        <v>4</v>
      </c>
      <c r="C36" s="269"/>
      <c r="D36" s="270"/>
      <c r="E36" s="270"/>
      <c r="F36" s="270"/>
      <c r="G36" s="270"/>
      <c r="H36" s="270"/>
      <c r="I36" s="271"/>
      <c r="J36" s="130"/>
      <c r="K36" s="266"/>
      <c r="L36" s="267"/>
      <c r="M36" s="268"/>
    </row>
    <row r="37" spans="1:13" x14ac:dyDescent="0.35">
      <c r="A37" s="84"/>
      <c r="B37" s="85">
        <v>5</v>
      </c>
      <c r="C37" s="269"/>
      <c r="D37" s="270"/>
      <c r="E37" s="270"/>
      <c r="F37" s="270"/>
      <c r="G37" s="270"/>
      <c r="H37" s="270"/>
      <c r="I37" s="271"/>
      <c r="J37" s="130"/>
      <c r="K37" s="266"/>
      <c r="L37" s="267"/>
      <c r="M37" s="268"/>
    </row>
    <row r="38" spans="1:13" x14ac:dyDescent="0.35">
      <c r="A38" s="84"/>
      <c r="B38" s="85">
        <v>6</v>
      </c>
      <c r="C38" s="269"/>
      <c r="D38" s="270"/>
      <c r="E38" s="270"/>
      <c r="F38" s="270"/>
      <c r="G38" s="270"/>
      <c r="H38" s="270"/>
      <c r="I38" s="271"/>
      <c r="J38" s="130"/>
      <c r="K38" s="266"/>
      <c r="L38" s="267"/>
      <c r="M38" s="268"/>
    </row>
    <row r="39" spans="1:13" x14ac:dyDescent="0.35">
      <c r="A39" s="84"/>
      <c r="B39" s="85">
        <v>7</v>
      </c>
      <c r="C39" s="269"/>
      <c r="D39" s="270"/>
      <c r="E39" s="270"/>
      <c r="F39" s="270"/>
      <c r="G39" s="270"/>
      <c r="H39" s="270"/>
      <c r="I39" s="271"/>
      <c r="J39" s="130"/>
      <c r="K39" s="266"/>
      <c r="L39" s="267"/>
      <c r="M39" s="268"/>
    </row>
    <row r="40" spans="1:13" x14ac:dyDescent="0.35">
      <c r="A40" s="84"/>
      <c r="B40" s="85">
        <v>8</v>
      </c>
      <c r="C40" s="269"/>
      <c r="D40" s="270"/>
      <c r="E40" s="270"/>
      <c r="F40" s="270"/>
      <c r="G40" s="270"/>
      <c r="H40" s="270"/>
      <c r="I40" s="271"/>
      <c r="J40" s="130"/>
      <c r="K40" s="266"/>
      <c r="L40" s="267"/>
      <c r="M40" s="268"/>
    </row>
    <row r="41" spans="1:13" x14ac:dyDescent="0.35">
      <c r="A41" s="84">
        <f>A9+4</f>
        <v>43259</v>
      </c>
      <c r="B41" s="85">
        <v>1</v>
      </c>
      <c r="C41" s="269"/>
      <c r="D41" s="270"/>
      <c r="E41" s="270"/>
      <c r="F41" s="270"/>
      <c r="G41" s="270"/>
      <c r="H41" s="270"/>
      <c r="I41" s="271"/>
      <c r="J41" s="130"/>
      <c r="K41" s="266"/>
      <c r="L41" s="267"/>
      <c r="M41" s="268"/>
    </row>
    <row r="42" spans="1:13" x14ac:dyDescent="0.35">
      <c r="A42" s="84"/>
      <c r="B42" s="85">
        <v>2</v>
      </c>
      <c r="C42" s="269"/>
      <c r="D42" s="270"/>
      <c r="E42" s="270"/>
      <c r="F42" s="270"/>
      <c r="G42" s="270"/>
      <c r="H42" s="270"/>
      <c r="I42" s="271"/>
      <c r="J42" s="130"/>
      <c r="K42" s="266"/>
      <c r="L42" s="267"/>
      <c r="M42" s="268"/>
    </row>
    <row r="43" spans="1:13" x14ac:dyDescent="0.35">
      <c r="A43" s="84"/>
      <c r="B43" s="85">
        <v>3</v>
      </c>
      <c r="C43" s="269"/>
      <c r="D43" s="270"/>
      <c r="E43" s="270"/>
      <c r="F43" s="270"/>
      <c r="G43" s="270"/>
      <c r="H43" s="270"/>
      <c r="I43" s="271"/>
      <c r="J43" s="130"/>
      <c r="K43" s="266"/>
      <c r="L43" s="267"/>
      <c r="M43" s="268"/>
    </row>
    <row r="44" spans="1:13" x14ac:dyDescent="0.35">
      <c r="A44" s="84"/>
      <c r="B44" s="85">
        <v>4</v>
      </c>
      <c r="C44" s="269"/>
      <c r="D44" s="270"/>
      <c r="E44" s="270"/>
      <c r="F44" s="270"/>
      <c r="G44" s="270"/>
      <c r="H44" s="270"/>
      <c r="I44" s="271"/>
      <c r="J44" s="130"/>
      <c r="K44" s="266"/>
      <c r="L44" s="267"/>
      <c r="M44" s="268"/>
    </row>
    <row r="45" spans="1:13" x14ac:dyDescent="0.35">
      <c r="A45" s="84"/>
      <c r="B45" s="85">
        <v>5</v>
      </c>
      <c r="C45" s="269"/>
      <c r="D45" s="270"/>
      <c r="E45" s="270"/>
      <c r="F45" s="270"/>
      <c r="G45" s="270"/>
      <c r="H45" s="270"/>
      <c r="I45" s="271"/>
      <c r="J45" s="130"/>
      <c r="K45" s="266"/>
      <c r="L45" s="267"/>
      <c r="M45" s="268"/>
    </row>
    <row r="46" spans="1:13" x14ac:dyDescent="0.35">
      <c r="A46" s="84"/>
      <c r="B46" s="85">
        <v>6</v>
      </c>
      <c r="C46" s="269"/>
      <c r="D46" s="270"/>
      <c r="E46" s="270"/>
      <c r="F46" s="270"/>
      <c r="G46" s="270"/>
      <c r="H46" s="270"/>
      <c r="I46" s="271"/>
      <c r="J46" s="130"/>
      <c r="K46" s="266"/>
      <c r="L46" s="267"/>
      <c r="M46" s="268"/>
    </row>
    <row r="47" spans="1:13" x14ac:dyDescent="0.35">
      <c r="A47" s="84"/>
      <c r="B47" s="85">
        <v>7</v>
      </c>
      <c r="C47" s="269"/>
      <c r="D47" s="270"/>
      <c r="E47" s="270"/>
      <c r="F47" s="270"/>
      <c r="G47" s="270"/>
      <c r="H47" s="270"/>
      <c r="I47" s="271"/>
      <c r="J47" s="130"/>
      <c r="K47" s="266"/>
      <c r="L47" s="267"/>
      <c r="M47" s="268"/>
    </row>
    <row r="48" spans="1:13" x14ac:dyDescent="0.35">
      <c r="A48" s="84"/>
      <c r="B48" s="85">
        <v>8</v>
      </c>
      <c r="C48" s="269"/>
      <c r="D48" s="270"/>
      <c r="E48" s="270"/>
      <c r="F48" s="270"/>
      <c r="G48" s="270"/>
      <c r="H48" s="270"/>
      <c r="I48" s="271"/>
      <c r="J48" s="130"/>
      <c r="K48" s="266"/>
      <c r="L48" s="267"/>
      <c r="M48" s="268"/>
    </row>
    <row r="49" spans="1:13" ht="14.25" customHeight="1" x14ac:dyDescent="0.35">
      <c r="A49" s="272"/>
      <c r="B49" s="272"/>
      <c r="C49" s="273"/>
      <c r="D49" s="273"/>
      <c r="E49" s="24"/>
      <c r="F49" s="23"/>
      <c r="G49" s="228" t="s">
        <v>268</v>
      </c>
      <c r="H49" s="229">
        <f>'rapp 18'!H49+'rapp 18'!J49</f>
        <v>0</v>
      </c>
      <c r="I49" s="226"/>
      <c r="J49" s="108">
        <f>SUM(J9:J48)</f>
        <v>0</v>
      </c>
      <c r="K49" s="108" t="s">
        <v>60</v>
      </c>
      <c r="L49" s="82"/>
      <c r="M49" s="230" t="str">
        <f>"Totaal:"&amp;(H49+J49)</f>
        <v>Totaal:0</v>
      </c>
    </row>
  </sheetData>
  <sheetProtection algorithmName="SHA-512" hashValue="rMFqOFw9Nb87E60lnFWFMGhx8n9w967XCuLQt/oQgzB180LHl59ywFtId/dmAPiQsDN2WEwWXAqOuFcKfbk88g==" saltValue="XsrN4x0adyih5FMig2oE6w==" spinCount="100000" sheet="1" selectLockedCells="1"/>
  <mergeCells count="92">
    <mergeCell ref="A49:D49"/>
    <mergeCell ref="C46:I46"/>
    <mergeCell ref="K46:M46"/>
    <mergeCell ref="C47:I47"/>
    <mergeCell ref="K47:M47"/>
    <mergeCell ref="C48:I48"/>
    <mergeCell ref="K48:M48"/>
    <mergeCell ref="C43:I43"/>
    <mergeCell ref="K43:M43"/>
    <mergeCell ref="C44:I44"/>
    <mergeCell ref="K44:M44"/>
    <mergeCell ref="C45:I45"/>
    <mergeCell ref="K45:M45"/>
    <mergeCell ref="C40:I40"/>
    <mergeCell ref="K40:M40"/>
    <mergeCell ref="C41:I41"/>
    <mergeCell ref="K41:M41"/>
    <mergeCell ref="C42:I42"/>
    <mergeCell ref="K42:M42"/>
    <mergeCell ref="C37:I37"/>
    <mergeCell ref="K37:M37"/>
    <mergeCell ref="C38:I38"/>
    <mergeCell ref="K38:M38"/>
    <mergeCell ref="C39:I39"/>
    <mergeCell ref="K39:M39"/>
    <mergeCell ref="C34:I34"/>
    <mergeCell ref="K34:M34"/>
    <mergeCell ref="C35:I35"/>
    <mergeCell ref="K35:M35"/>
    <mergeCell ref="C36:I36"/>
    <mergeCell ref="K36:M36"/>
    <mergeCell ref="C31:I31"/>
    <mergeCell ref="K31:M31"/>
    <mergeCell ref="C32:I32"/>
    <mergeCell ref="K32:M32"/>
    <mergeCell ref="C33:I33"/>
    <mergeCell ref="K33:M33"/>
    <mergeCell ref="C28:I28"/>
    <mergeCell ref="K28:M28"/>
    <mergeCell ref="C29:I29"/>
    <mergeCell ref="K29:M29"/>
    <mergeCell ref="C30:I30"/>
    <mergeCell ref="K30:M30"/>
    <mergeCell ref="C25:I25"/>
    <mergeCell ref="K25:M25"/>
    <mergeCell ref="C26:I26"/>
    <mergeCell ref="K26:M26"/>
    <mergeCell ref="C27:I27"/>
    <mergeCell ref="K27:M27"/>
    <mergeCell ref="C22:I22"/>
    <mergeCell ref="K22:M22"/>
    <mergeCell ref="C23:I23"/>
    <mergeCell ref="K23:M23"/>
    <mergeCell ref="C24:I24"/>
    <mergeCell ref="K24:M24"/>
    <mergeCell ref="C19:I19"/>
    <mergeCell ref="K19:M19"/>
    <mergeCell ref="C20:I20"/>
    <mergeCell ref="K20:M20"/>
    <mergeCell ref="C21:I21"/>
    <mergeCell ref="K21:M21"/>
    <mergeCell ref="C16:I16"/>
    <mergeCell ref="K16:M16"/>
    <mergeCell ref="C17:I17"/>
    <mergeCell ref="K17:M17"/>
    <mergeCell ref="C18:I18"/>
    <mergeCell ref="K18:M18"/>
    <mergeCell ref="C13:I13"/>
    <mergeCell ref="K13:M13"/>
    <mergeCell ref="C14:I14"/>
    <mergeCell ref="K14:M14"/>
    <mergeCell ref="C15:I15"/>
    <mergeCell ref="K15:M15"/>
    <mergeCell ref="C10:I10"/>
    <mergeCell ref="K10:M10"/>
    <mergeCell ref="C11:I11"/>
    <mergeCell ref="K11:M11"/>
    <mergeCell ref="C12:I12"/>
    <mergeCell ref="K12:M12"/>
    <mergeCell ref="C9:I9"/>
    <mergeCell ref="K9:M9"/>
    <mergeCell ref="A3:C3"/>
    <mergeCell ref="I3:J3"/>
    <mergeCell ref="K3:M3"/>
    <mergeCell ref="A4:C4"/>
    <mergeCell ref="I4:J4"/>
    <mergeCell ref="K4:M4"/>
    <mergeCell ref="A5:C5"/>
    <mergeCell ref="I5:J5"/>
    <mergeCell ref="K5:M5"/>
    <mergeCell ref="A7:M7"/>
    <mergeCell ref="K8:M8"/>
  </mergeCells>
  <dataValidations count="1">
    <dataValidation type="list" allowBlank="1" showInputMessage="1" showErrorMessage="1" sqref="K9:M48" xr:uid="{4E5724DB-D37E-420A-9409-E4B9CA8D058D}">
      <formula1>IF(Oplnr=1,AMO,IF(Oplnr=2,GD,KO))</formula1>
    </dataValidation>
  </dataValidations>
  <pageMargins left="0.70866141732283472" right="0.59055118110236227" top="0.47244094488188981" bottom="1.0236220472440944" header="0.31496062992125984" footer="0.31496062992125984"/>
  <pageSetup paperSize="9" scale="74"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E0E10-3220-4E98-A4FB-EC937F1CFD3B}">
  <sheetPr codeName="Blad29">
    <pageSetUpPr fitToPage="1"/>
  </sheetPr>
  <dimension ref="A1:Q49"/>
  <sheetViews>
    <sheetView zoomScale="90" zoomScaleNormal="90" workbookViewId="0">
      <selection activeCell="B3" sqref="B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8.6640625" customWidth="1"/>
    <col min="10" max="10" width="10.796875" customWidth="1"/>
    <col min="11" max="12" width="13.265625" customWidth="1"/>
    <col min="13" max="13" width="16.53125" customWidth="1"/>
    <col min="14" max="14" width="9.1328125" style="9" customWidth="1"/>
    <col min="15" max="15" width="9.06640625" customWidth="1"/>
    <col min="17" max="17" width="9.06640625" style="186"/>
  </cols>
  <sheetData>
    <row r="1" spans="1:17" ht="15" x14ac:dyDescent="0.4">
      <c r="A1" s="22" t="str">
        <f>"Bijlage 6: Weekrapportage "&amp;'Algemene Informatie'!$B$16</f>
        <v>Bijlage 6: Weekrapportage AMO (Applicatie- en mediaontwikkelaar 25187)</v>
      </c>
      <c r="B1" s="22"/>
      <c r="C1" s="21"/>
      <c r="D1" s="21"/>
      <c r="E1" s="21"/>
      <c r="F1" s="21"/>
      <c r="G1" s="21"/>
      <c r="H1" s="21"/>
      <c r="I1" s="21"/>
      <c r="J1" s="82"/>
      <c r="K1" s="82"/>
      <c r="L1" s="82"/>
      <c r="M1" s="82"/>
      <c r="Q1" s="186">
        <f>COUNTIF(K$9:M$48,Menu!D3)</f>
        <v>0</v>
      </c>
    </row>
    <row r="2" spans="1:17" x14ac:dyDescent="0.35">
      <c r="A2" s="21"/>
      <c r="B2" s="21"/>
      <c r="C2" s="21"/>
      <c r="D2" s="21"/>
      <c r="E2" s="82"/>
      <c r="F2" s="82"/>
      <c r="G2" s="82"/>
      <c r="H2" s="21"/>
      <c r="I2" s="21"/>
      <c r="J2" s="82"/>
      <c r="K2" s="82"/>
      <c r="L2" s="82"/>
      <c r="M2" s="82"/>
      <c r="Q2" s="186">
        <f>COUNTIF(K$9:M$48,Menu!D4)</f>
        <v>0</v>
      </c>
    </row>
    <row r="3" spans="1:17" ht="13.15" x14ac:dyDescent="0.35">
      <c r="A3" s="275" t="s">
        <v>28</v>
      </c>
      <c r="B3" s="275"/>
      <c r="C3" s="275"/>
      <c r="D3" s="208" t="str">
        <f>IF('Algemene Informatie'!$B$3=0,"",'Algemene Informatie'!$B$3&amp;", "&amp;'Algemene Informatie'!$B$4&amp;" ("&amp;'Algemene Informatie'!$B$5&amp;")"&amp;" "&amp;'Algemene Informatie'!$B$13)</f>
        <v/>
      </c>
      <c r="E3" s="86"/>
      <c r="F3" s="88"/>
      <c r="G3" s="89"/>
      <c r="H3" s="21"/>
      <c r="I3" s="275" t="s">
        <v>78</v>
      </c>
      <c r="J3" s="275"/>
      <c r="K3" s="274" t="str">
        <f>IF('Algemene Informatie'!$B$39=0,"",'Algemene Informatie'!$B$39)</f>
        <v>2017-2018</v>
      </c>
      <c r="L3" s="274"/>
      <c r="M3" s="274"/>
      <c r="Q3" s="186">
        <f>COUNTIF(K$9:M$48,Menu!D5)</f>
        <v>0</v>
      </c>
    </row>
    <row r="4" spans="1:17" ht="13.15" x14ac:dyDescent="0.35">
      <c r="A4" s="276" t="s">
        <v>61</v>
      </c>
      <c r="B4" s="277"/>
      <c r="C4" s="278"/>
      <c r="D4" s="208" t="str">
        <f>IF('Algemene Informatie'!$B$17=0,"",'Algemene Informatie'!$B$17)</f>
        <v/>
      </c>
      <c r="E4" s="86"/>
      <c r="F4" s="88"/>
      <c r="G4" s="89"/>
      <c r="H4" s="21"/>
      <c r="I4" s="275" t="s">
        <v>29</v>
      </c>
      <c r="J4" s="275"/>
      <c r="K4" s="274" t="str">
        <f>IF('Algemene Informatie'!$B$28=0,"",'Algemene Informatie'!$B$28)</f>
        <v/>
      </c>
      <c r="L4" s="274"/>
      <c r="M4" s="274"/>
      <c r="Q4" s="186">
        <f>COUNTIF(K$9:M$48,Menu!D6)</f>
        <v>0</v>
      </c>
    </row>
    <row r="5" spans="1:17" ht="13.15" x14ac:dyDescent="0.35">
      <c r="A5" s="275" t="s">
        <v>88</v>
      </c>
      <c r="B5" s="275"/>
      <c r="C5" s="275"/>
      <c r="D5" s="208" t="str">
        <f>IF('Algemene Informatie'!$B$18=0,"",'Algemene Informatie'!$B$18)</f>
        <v/>
      </c>
      <c r="E5" s="86"/>
      <c r="F5" s="86"/>
      <c r="G5" s="82"/>
      <c r="H5" s="21"/>
      <c r="I5" s="275" t="s">
        <v>30</v>
      </c>
      <c r="J5" s="275"/>
      <c r="K5" s="274" t="str">
        <f>IF('Algemene Informatie'!$B$32=0,"",'Algemene Informatie'!$B$32)</f>
        <v/>
      </c>
      <c r="L5" s="274"/>
      <c r="M5" s="274"/>
      <c r="Q5" s="186">
        <f>COUNTIF(K$9:M$48,Menu!D7)</f>
        <v>0</v>
      </c>
    </row>
    <row r="6" spans="1:17" ht="13.15" x14ac:dyDescent="0.35">
      <c r="A6" s="91"/>
      <c r="B6" s="88"/>
      <c r="C6" s="88"/>
      <c r="D6" s="92"/>
      <c r="E6" s="86"/>
      <c r="F6" s="86"/>
      <c r="G6" s="82"/>
      <c r="H6" s="82"/>
      <c r="I6" s="88"/>
      <c r="J6" s="88"/>
      <c r="K6" s="92"/>
      <c r="L6" s="92"/>
      <c r="M6" s="92"/>
      <c r="Q6" s="186">
        <f>COUNTIF(K$9:M$48,Menu!D8)</f>
        <v>0</v>
      </c>
    </row>
    <row r="7" spans="1:17" ht="13.15" x14ac:dyDescent="0.4">
      <c r="A7" s="279" t="str">
        <f>IF(AND(ISNONTEXT($A$9),NOT(ISBLANK($A$9))),"RAPPORTAGE WEEK "&amp;1+INT((A9-DATE(YEAR(A9+4-WEEKDAY(A9+6)),1,5)+WEEKDAY(DATE(YEAR(A9+4-WEEKDAY(A9+6)),1,3)))/7),"RAPPORTAGE WEEK Nr.")</f>
        <v>RAPPORTAGE WEEK 24</v>
      </c>
      <c r="B7" s="280"/>
      <c r="C7" s="280"/>
      <c r="D7" s="280"/>
      <c r="E7" s="280"/>
      <c r="F7" s="280"/>
      <c r="G7" s="280"/>
      <c r="H7" s="280"/>
      <c r="I7" s="280"/>
      <c r="J7" s="280"/>
      <c r="K7" s="280"/>
      <c r="L7" s="280"/>
      <c r="M7" s="281"/>
      <c r="Q7" s="186">
        <f>COUNTIF(K$9:M$48,Menu!D9)</f>
        <v>0</v>
      </c>
    </row>
    <row r="8" spans="1:17" s="61" customFormat="1" ht="13.15" x14ac:dyDescent="0.35">
      <c r="A8" s="109" t="s">
        <v>31</v>
      </c>
      <c r="B8" s="131" t="s">
        <v>75</v>
      </c>
      <c r="C8" s="109" t="s">
        <v>32</v>
      </c>
      <c r="D8" s="132"/>
      <c r="E8" s="132"/>
      <c r="F8" s="132"/>
      <c r="G8" s="132"/>
      <c r="H8" s="132"/>
      <c r="I8" s="133"/>
      <c r="J8" s="134" t="s">
        <v>72</v>
      </c>
      <c r="K8" s="282" t="s">
        <v>221</v>
      </c>
      <c r="L8" s="283"/>
      <c r="M8" s="284"/>
      <c r="N8" s="135"/>
      <c r="Q8" s="186">
        <f>COUNTIF(K$9:M$48,Menu!D10)</f>
        <v>0</v>
      </c>
    </row>
    <row r="9" spans="1:17" ht="12.75" customHeight="1" x14ac:dyDescent="0.35">
      <c r="A9" s="84">
        <f>'BPV-tijd'!I46</f>
        <v>43262</v>
      </c>
      <c r="B9" s="85">
        <v>1</v>
      </c>
      <c r="C9" s="269"/>
      <c r="D9" s="270"/>
      <c r="E9" s="270"/>
      <c r="F9" s="270"/>
      <c r="G9" s="270"/>
      <c r="H9" s="270"/>
      <c r="I9" s="271"/>
      <c r="J9" s="130"/>
      <c r="K9" s="266"/>
      <c r="L9" s="267"/>
      <c r="M9" s="268"/>
      <c r="Q9" s="186">
        <f>COUNTIF(K$9:M$48,Menu!D11)</f>
        <v>0</v>
      </c>
    </row>
    <row r="10" spans="1:17" ht="12.75" customHeight="1" x14ac:dyDescent="0.35">
      <c r="A10" s="84"/>
      <c r="B10" s="85">
        <v>2</v>
      </c>
      <c r="C10" s="269"/>
      <c r="D10" s="270"/>
      <c r="E10" s="270"/>
      <c r="F10" s="270"/>
      <c r="G10" s="270"/>
      <c r="H10" s="270"/>
      <c r="I10" s="271"/>
      <c r="J10" s="130"/>
      <c r="K10" s="266"/>
      <c r="L10" s="267"/>
      <c r="M10" s="268"/>
      <c r="Q10" s="186">
        <f>COUNTIF(K$9:M$48,Menu!D12)</f>
        <v>0</v>
      </c>
    </row>
    <row r="11" spans="1:17" ht="12.75" customHeight="1" x14ac:dyDescent="0.35">
      <c r="A11" s="84"/>
      <c r="B11" s="85">
        <v>3</v>
      </c>
      <c r="C11" s="269"/>
      <c r="D11" s="270"/>
      <c r="E11" s="270"/>
      <c r="F11" s="270"/>
      <c r="G11" s="270"/>
      <c r="H11" s="270"/>
      <c r="I11" s="271"/>
      <c r="J11" s="130"/>
      <c r="K11" s="266"/>
      <c r="L11" s="267"/>
      <c r="M11" s="268"/>
      <c r="Q11" s="186">
        <f>COUNTIF(K$9:M$48,Menu!D13)</f>
        <v>0</v>
      </c>
    </row>
    <row r="12" spans="1:17" ht="12.75" customHeight="1" x14ac:dyDescent="0.35">
      <c r="A12" s="84"/>
      <c r="B12" s="85">
        <v>4</v>
      </c>
      <c r="C12" s="269"/>
      <c r="D12" s="270"/>
      <c r="E12" s="270"/>
      <c r="F12" s="270"/>
      <c r="G12" s="270"/>
      <c r="H12" s="270"/>
      <c r="I12" s="271"/>
      <c r="J12" s="130"/>
      <c r="K12" s="266"/>
      <c r="L12" s="267"/>
      <c r="M12" s="268"/>
    </row>
    <row r="13" spans="1:17" ht="12.75" customHeight="1" x14ac:dyDescent="0.35">
      <c r="A13" s="84"/>
      <c r="B13" s="85">
        <v>5</v>
      </c>
      <c r="C13" s="269"/>
      <c r="D13" s="270"/>
      <c r="E13" s="270"/>
      <c r="F13" s="270"/>
      <c r="G13" s="270"/>
      <c r="H13" s="270"/>
      <c r="I13" s="271"/>
      <c r="J13" s="130"/>
      <c r="K13" s="266"/>
      <c r="L13" s="267"/>
      <c r="M13" s="268"/>
    </row>
    <row r="14" spans="1:17" ht="12.75" customHeight="1" x14ac:dyDescent="0.35">
      <c r="A14" s="84"/>
      <c r="B14" s="85">
        <v>6</v>
      </c>
      <c r="C14" s="269"/>
      <c r="D14" s="270"/>
      <c r="E14" s="270"/>
      <c r="F14" s="270"/>
      <c r="G14" s="270"/>
      <c r="H14" s="270"/>
      <c r="I14" s="271"/>
      <c r="J14" s="130"/>
      <c r="K14" s="266"/>
      <c r="L14" s="267"/>
      <c r="M14" s="268"/>
    </row>
    <row r="15" spans="1:17" ht="12.75" customHeight="1" x14ac:dyDescent="0.35">
      <c r="A15" s="84"/>
      <c r="B15" s="85">
        <v>7</v>
      </c>
      <c r="C15" s="269"/>
      <c r="D15" s="270"/>
      <c r="E15" s="270"/>
      <c r="F15" s="270"/>
      <c r="G15" s="270"/>
      <c r="H15" s="270"/>
      <c r="I15" s="271"/>
      <c r="J15" s="130"/>
      <c r="K15" s="266"/>
      <c r="L15" s="267"/>
      <c r="M15" s="268"/>
    </row>
    <row r="16" spans="1:17" ht="12.75" customHeight="1" x14ac:dyDescent="0.35">
      <c r="A16" s="84"/>
      <c r="B16" s="85">
        <v>8</v>
      </c>
      <c r="C16" s="269"/>
      <c r="D16" s="270"/>
      <c r="E16" s="270"/>
      <c r="F16" s="270"/>
      <c r="G16" s="270"/>
      <c r="H16" s="270"/>
      <c r="I16" s="271"/>
      <c r="J16" s="130"/>
      <c r="K16" s="266"/>
      <c r="L16" s="267"/>
      <c r="M16" s="268"/>
    </row>
    <row r="17" spans="1:13" ht="12.75" customHeight="1" x14ac:dyDescent="0.35">
      <c r="A17" s="84">
        <f>A9+1</f>
        <v>43263</v>
      </c>
      <c r="B17" s="85">
        <v>1</v>
      </c>
      <c r="C17" s="269"/>
      <c r="D17" s="270"/>
      <c r="E17" s="270"/>
      <c r="F17" s="270"/>
      <c r="G17" s="270"/>
      <c r="H17" s="270"/>
      <c r="I17" s="271"/>
      <c r="J17" s="130"/>
      <c r="K17" s="266"/>
      <c r="L17" s="267"/>
      <c r="M17" s="268"/>
    </row>
    <row r="18" spans="1:13" ht="12.75" customHeight="1" x14ac:dyDescent="0.35">
      <c r="A18" s="84"/>
      <c r="B18" s="85">
        <v>2</v>
      </c>
      <c r="C18" s="269"/>
      <c r="D18" s="270"/>
      <c r="E18" s="270"/>
      <c r="F18" s="270"/>
      <c r="G18" s="270"/>
      <c r="H18" s="270"/>
      <c r="I18" s="271"/>
      <c r="J18" s="130"/>
      <c r="K18" s="266"/>
      <c r="L18" s="267"/>
      <c r="M18" s="268"/>
    </row>
    <row r="19" spans="1:13" ht="12.75" customHeight="1" x14ac:dyDescent="0.35">
      <c r="A19" s="84"/>
      <c r="B19" s="85">
        <v>3</v>
      </c>
      <c r="C19" s="269"/>
      <c r="D19" s="270"/>
      <c r="E19" s="270"/>
      <c r="F19" s="270"/>
      <c r="G19" s="270"/>
      <c r="H19" s="270"/>
      <c r="I19" s="271"/>
      <c r="J19" s="130"/>
      <c r="K19" s="266"/>
      <c r="L19" s="267"/>
      <c r="M19" s="268"/>
    </row>
    <row r="20" spans="1:13" ht="12.75" customHeight="1" x14ac:dyDescent="0.35">
      <c r="A20" s="84"/>
      <c r="B20" s="85">
        <v>4</v>
      </c>
      <c r="C20" s="269"/>
      <c r="D20" s="270"/>
      <c r="E20" s="270"/>
      <c r="F20" s="270"/>
      <c r="G20" s="270"/>
      <c r="H20" s="270"/>
      <c r="I20" s="271"/>
      <c r="J20" s="130"/>
      <c r="K20" s="266"/>
      <c r="L20" s="267"/>
      <c r="M20" s="268"/>
    </row>
    <row r="21" spans="1:13" x14ac:dyDescent="0.35">
      <c r="A21" s="84"/>
      <c r="B21" s="85">
        <v>5</v>
      </c>
      <c r="C21" s="269"/>
      <c r="D21" s="270"/>
      <c r="E21" s="270"/>
      <c r="F21" s="270"/>
      <c r="G21" s="270"/>
      <c r="H21" s="270"/>
      <c r="I21" s="271"/>
      <c r="J21" s="130"/>
      <c r="K21" s="266"/>
      <c r="L21" s="267"/>
      <c r="M21" s="268"/>
    </row>
    <row r="22" spans="1:13" x14ac:dyDescent="0.35">
      <c r="A22" s="84"/>
      <c r="B22" s="85">
        <v>6</v>
      </c>
      <c r="C22" s="269"/>
      <c r="D22" s="270"/>
      <c r="E22" s="270"/>
      <c r="F22" s="270"/>
      <c r="G22" s="270"/>
      <c r="H22" s="270"/>
      <c r="I22" s="271"/>
      <c r="J22" s="130"/>
      <c r="K22" s="266"/>
      <c r="L22" s="267"/>
      <c r="M22" s="268"/>
    </row>
    <row r="23" spans="1:13" x14ac:dyDescent="0.35">
      <c r="A23" s="84"/>
      <c r="B23" s="85">
        <v>7</v>
      </c>
      <c r="C23" s="269"/>
      <c r="D23" s="270"/>
      <c r="E23" s="270"/>
      <c r="F23" s="270"/>
      <c r="G23" s="270"/>
      <c r="H23" s="270"/>
      <c r="I23" s="271"/>
      <c r="J23" s="130"/>
      <c r="K23" s="266"/>
      <c r="L23" s="267"/>
      <c r="M23" s="268"/>
    </row>
    <row r="24" spans="1:13" x14ac:dyDescent="0.35">
      <c r="A24" s="84"/>
      <c r="B24" s="85">
        <v>8</v>
      </c>
      <c r="C24" s="269"/>
      <c r="D24" s="270"/>
      <c r="E24" s="270"/>
      <c r="F24" s="270"/>
      <c r="G24" s="270"/>
      <c r="H24" s="270"/>
      <c r="I24" s="271"/>
      <c r="J24" s="130"/>
      <c r="K24" s="266"/>
      <c r="L24" s="267"/>
      <c r="M24" s="268"/>
    </row>
    <row r="25" spans="1:13" x14ac:dyDescent="0.35">
      <c r="A25" s="84">
        <f>A9+2</f>
        <v>43264</v>
      </c>
      <c r="B25" s="85">
        <v>1</v>
      </c>
      <c r="C25" s="269"/>
      <c r="D25" s="270"/>
      <c r="E25" s="270"/>
      <c r="F25" s="270"/>
      <c r="G25" s="270"/>
      <c r="H25" s="270"/>
      <c r="I25" s="271"/>
      <c r="J25" s="130"/>
      <c r="K25" s="266"/>
      <c r="L25" s="267"/>
      <c r="M25" s="268"/>
    </row>
    <row r="26" spans="1:13" x14ac:dyDescent="0.35">
      <c r="A26" s="84"/>
      <c r="B26" s="85">
        <v>2</v>
      </c>
      <c r="C26" s="269"/>
      <c r="D26" s="270"/>
      <c r="E26" s="270"/>
      <c r="F26" s="270"/>
      <c r="G26" s="270"/>
      <c r="H26" s="270"/>
      <c r="I26" s="271"/>
      <c r="J26" s="130"/>
      <c r="K26" s="266"/>
      <c r="L26" s="267"/>
      <c r="M26" s="268"/>
    </row>
    <row r="27" spans="1:13" x14ac:dyDescent="0.35">
      <c r="A27" s="84"/>
      <c r="B27" s="85">
        <v>3</v>
      </c>
      <c r="C27" s="269"/>
      <c r="D27" s="270"/>
      <c r="E27" s="270"/>
      <c r="F27" s="270"/>
      <c r="G27" s="270"/>
      <c r="H27" s="270"/>
      <c r="I27" s="271"/>
      <c r="J27" s="130"/>
      <c r="K27" s="266"/>
      <c r="L27" s="267"/>
      <c r="M27" s="268"/>
    </row>
    <row r="28" spans="1:13" x14ac:dyDescent="0.35">
      <c r="A28" s="84"/>
      <c r="B28" s="85">
        <v>4</v>
      </c>
      <c r="C28" s="269"/>
      <c r="D28" s="270"/>
      <c r="E28" s="270"/>
      <c r="F28" s="270"/>
      <c r="G28" s="270"/>
      <c r="H28" s="270"/>
      <c r="I28" s="271"/>
      <c r="J28" s="130"/>
      <c r="K28" s="266"/>
      <c r="L28" s="267"/>
      <c r="M28" s="268"/>
    </row>
    <row r="29" spans="1:13" x14ac:dyDescent="0.35">
      <c r="A29" s="84"/>
      <c r="B29" s="85">
        <v>5</v>
      </c>
      <c r="C29" s="269"/>
      <c r="D29" s="270"/>
      <c r="E29" s="270"/>
      <c r="F29" s="270"/>
      <c r="G29" s="270"/>
      <c r="H29" s="270"/>
      <c r="I29" s="271"/>
      <c r="J29" s="130"/>
      <c r="K29" s="266"/>
      <c r="L29" s="267"/>
      <c r="M29" s="268"/>
    </row>
    <row r="30" spans="1:13" x14ac:dyDescent="0.35">
      <c r="A30" s="84"/>
      <c r="B30" s="85">
        <v>6</v>
      </c>
      <c r="C30" s="269"/>
      <c r="D30" s="270"/>
      <c r="E30" s="270"/>
      <c r="F30" s="270"/>
      <c r="G30" s="270"/>
      <c r="H30" s="270"/>
      <c r="I30" s="271"/>
      <c r="J30" s="130"/>
      <c r="K30" s="266"/>
      <c r="L30" s="267"/>
      <c r="M30" s="268"/>
    </row>
    <row r="31" spans="1:13" x14ac:dyDescent="0.35">
      <c r="A31" s="84"/>
      <c r="B31" s="85">
        <v>7</v>
      </c>
      <c r="C31" s="269"/>
      <c r="D31" s="270"/>
      <c r="E31" s="270"/>
      <c r="F31" s="270"/>
      <c r="G31" s="270"/>
      <c r="H31" s="270"/>
      <c r="I31" s="271"/>
      <c r="J31" s="130"/>
      <c r="K31" s="266"/>
      <c r="L31" s="267"/>
      <c r="M31" s="268"/>
    </row>
    <row r="32" spans="1:13" x14ac:dyDescent="0.35">
      <c r="A32" s="84"/>
      <c r="B32" s="85">
        <v>8</v>
      </c>
      <c r="C32" s="269"/>
      <c r="D32" s="270"/>
      <c r="E32" s="270"/>
      <c r="F32" s="270"/>
      <c r="G32" s="270"/>
      <c r="H32" s="270"/>
      <c r="I32" s="271"/>
      <c r="J32" s="130"/>
      <c r="K32" s="266"/>
      <c r="L32" s="267"/>
      <c r="M32" s="268"/>
    </row>
    <row r="33" spans="1:13" x14ac:dyDescent="0.35">
      <c r="A33" s="84">
        <f>A9+3</f>
        <v>43265</v>
      </c>
      <c r="B33" s="85">
        <v>1</v>
      </c>
      <c r="C33" s="269"/>
      <c r="D33" s="270"/>
      <c r="E33" s="270"/>
      <c r="F33" s="270"/>
      <c r="G33" s="270"/>
      <c r="H33" s="270"/>
      <c r="I33" s="271"/>
      <c r="J33" s="130"/>
      <c r="K33" s="266"/>
      <c r="L33" s="267"/>
      <c r="M33" s="268"/>
    </row>
    <row r="34" spans="1:13" x14ac:dyDescent="0.35">
      <c r="A34" s="84"/>
      <c r="B34" s="85">
        <v>2</v>
      </c>
      <c r="C34" s="269"/>
      <c r="D34" s="270"/>
      <c r="E34" s="270"/>
      <c r="F34" s="270"/>
      <c r="G34" s="270"/>
      <c r="H34" s="270"/>
      <c r="I34" s="271"/>
      <c r="J34" s="130"/>
      <c r="K34" s="266"/>
      <c r="L34" s="267"/>
      <c r="M34" s="268"/>
    </row>
    <row r="35" spans="1:13" x14ac:dyDescent="0.35">
      <c r="A35" s="84"/>
      <c r="B35" s="85">
        <v>3</v>
      </c>
      <c r="C35" s="269"/>
      <c r="D35" s="270"/>
      <c r="E35" s="270"/>
      <c r="F35" s="270"/>
      <c r="G35" s="270"/>
      <c r="H35" s="270"/>
      <c r="I35" s="271"/>
      <c r="J35" s="130"/>
      <c r="K35" s="266"/>
      <c r="L35" s="267"/>
      <c r="M35" s="268"/>
    </row>
    <row r="36" spans="1:13" x14ac:dyDescent="0.35">
      <c r="A36" s="84"/>
      <c r="B36" s="85">
        <v>4</v>
      </c>
      <c r="C36" s="269"/>
      <c r="D36" s="270"/>
      <c r="E36" s="270"/>
      <c r="F36" s="270"/>
      <c r="G36" s="270"/>
      <c r="H36" s="270"/>
      <c r="I36" s="271"/>
      <c r="J36" s="130"/>
      <c r="K36" s="266"/>
      <c r="L36" s="267"/>
      <c r="M36" s="268"/>
    </row>
    <row r="37" spans="1:13" x14ac:dyDescent="0.35">
      <c r="A37" s="84"/>
      <c r="B37" s="85">
        <v>5</v>
      </c>
      <c r="C37" s="269"/>
      <c r="D37" s="270"/>
      <c r="E37" s="270"/>
      <c r="F37" s="270"/>
      <c r="G37" s="270"/>
      <c r="H37" s="270"/>
      <c r="I37" s="271"/>
      <c r="J37" s="130"/>
      <c r="K37" s="266"/>
      <c r="L37" s="267"/>
      <c r="M37" s="268"/>
    </row>
    <row r="38" spans="1:13" x14ac:dyDescent="0.35">
      <c r="A38" s="84"/>
      <c r="B38" s="85">
        <v>6</v>
      </c>
      <c r="C38" s="269"/>
      <c r="D38" s="270"/>
      <c r="E38" s="270"/>
      <c r="F38" s="270"/>
      <c r="G38" s="270"/>
      <c r="H38" s="270"/>
      <c r="I38" s="271"/>
      <c r="J38" s="130"/>
      <c r="K38" s="266"/>
      <c r="L38" s="267"/>
      <c r="M38" s="268"/>
    </row>
    <row r="39" spans="1:13" x14ac:dyDescent="0.35">
      <c r="A39" s="84"/>
      <c r="B39" s="85">
        <v>7</v>
      </c>
      <c r="C39" s="269"/>
      <c r="D39" s="270"/>
      <c r="E39" s="270"/>
      <c r="F39" s="270"/>
      <c r="G39" s="270"/>
      <c r="H39" s="270"/>
      <c r="I39" s="271"/>
      <c r="J39" s="130"/>
      <c r="K39" s="266"/>
      <c r="L39" s="267"/>
      <c r="M39" s="268"/>
    </row>
    <row r="40" spans="1:13" x14ac:dyDescent="0.35">
      <c r="A40" s="84"/>
      <c r="B40" s="85">
        <v>8</v>
      </c>
      <c r="C40" s="269"/>
      <c r="D40" s="270"/>
      <c r="E40" s="270"/>
      <c r="F40" s="270"/>
      <c r="G40" s="270"/>
      <c r="H40" s="270"/>
      <c r="I40" s="271"/>
      <c r="J40" s="130"/>
      <c r="K40" s="266"/>
      <c r="L40" s="267"/>
      <c r="M40" s="268"/>
    </row>
    <row r="41" spans="1:13" x14ac:dyDescent="0.35">
      <c r="A41" s="84">
        <f>A9+4</f>
        <v>43266</v>
      </c>
      <c r="B41" s="85">
        <v>1</v>
      </c>
      <c r="C41" s="269"/>
      <c r="D41" s="270"/>
      <c r="E41" s="270"/>
      <c r="F41" s="270"/>
      <c r="G41" s="270"/>
      <c r="H41" s="270"/>
      <c r="I41" s="271"/>
      <c r="J41" s="130"/>
      <c r="K41" s="266"/>
      <c r="L41" s="267"/>
      <c r="M41" s="268"/>
    </row>
    <row r="42" spans="1:13" x14ac:dyDescent="0.35">
      <c r="A42" s="84"/>
      <c r="B42" s="85">
        <v>2</v>
      </c>
      <c r="C42" s="269"/>
      <c r="D42" s="270"/>
      <c r="E42" s="270"/>
      <c r="F42" s="270"/>
      <c r="G42" s="270"/>
      <c r="H42" s="270"/>
      <c r="I42" s="271"/>
      <c r="J42" s="130"/>
      <c r="K42" s="266"/>
      <c r="L42" s="267"/>
      <c r="M42" s="268"/>
    </row>
    <row r="43" spans="1:13" x14ac:dyDescent="0.35">
      <c r="A43" s="84"/>
      <c r="B43" s="85">
        <v>3</v>
      </c>
      <c r="C43" s="269"/>
      <c r="D43" s="270"/>
      <c r="E43" s="270"/>
      <c r="F43" s="270"/>
      <c r="G43" s="270"/>
      <c r="H43" s="270"/>
      <c r="I43" s="271"/>
      <c r="J43" s="130"/>
      <c r="K43" s="266"/>
      <c r="L43" s="267"/>
      <c r="M43" s="268"/>
    </row>
    <row r="44" spans="1:13" x14ac:dyDescent="0.35">
      <c r="A44" s="84"/>
      <c r="B44" s="85">
        <v>4</v>
      </c>
      <c r="C44" s="269"/>
      <c r="D44" s="270"/>
      <c r="E44" s="270"/>
      <c r="F44" s="270"/>
      <c r="G44" s="270"/>
      <c r="H44" s="270"/>
      <c r="I44" s="271"/>
      <c r="J44" s="130"/>
      <c r="K44" s="266"/>
      <c r="L44" s="267"/>
      <c r="M44" s="268"/>
    </row>
    <row r="45" spans="1:13" x14ac:dyDescent="0.35">
      <c r="A45" s="84"/>
      <c r="B45" s="85">
        <v>5</v>
      </c>
      <c r="C45" s="269"/>
      <c r="D45" s="270"/>
      <c r="E45" s="270"/>
      <c r="F45" s="270"/>
      <c r="G45" s="270"/>
      <c r="H45" s="270"/>
      <c r="I45" s="271"/>
      <c r="J45" s="130"/>
      <c r="K45" s="266"/>
      <c r="L45" s="267"/>
      <c r="M45" s="268"/>
    </row>
    <row r="46" spans="1:13" x14ac:dyDescent="0.35">
      <c r="A46" s="84"/>
      <c r="B46" s="85">
        <v>6</v>
      </c>
      <c r="C46" s="269"/>
      <c r="D46" s="270"/>
      <c r="E46" s="270"/>
      <c r="F46" s="270"/>
      <c r="G46" s="270"/>
      <c r="H46" s="270"/>
      <c r="I46" s="271"/>
      <c r="J46" s="130"/>
      <c r="K46" s="266"/>
      <c r="L46" s="267"/>
      <c r="M46" s="268"/>
    </row>
    <row r="47" spans="1:13" x14ac:dyDescent="0.35">
      <c r="A47" s="84"/>
      <c r="B47" s="85">
        <v>7</v>
      </c>
      <c r="C47" s="269"/>
      <c r="D47" s="270"/>
      <c r="E47" s="270"/>
      <c r="F47" s="270"/>
      <c r="G47" s="270"/>
      <c r="H47" s="270"/>
      <c r="I47" s="271"/>
      <c r="J47" s="130"/>
      <c r="K47" s="266"/>
      <c r="L47" s="267"/>
      <c r="M47" s="268"/>
    </row>
    <row r="48" spans="1:13" x14ac:dyDescent="0.35">
      <c r="A48" s="84"/>
      <c r="B48" s="85">
        <v>8</v>
      </c>
      <c r="C48" s="269"/>
      <c r="D48" s="270"/>
      <c r="E48" s="270"/>
      <c r="F48" s="270"/>
      <c r="G48" s="270"/>
      <c r="H48" s="270"/>
      <c r="I48" s="271"/>
      <c r="J48" s="130"/>
      <c r="K48" s="266"/>
      <c r="L48" s="267"/>
      <c r="M48" s="268"/>
    </row>
    <row r="49" spans="1:13" ht="14.25" customHeight="1" x14ac:dyDescent="0.35">
      <c r="A49" s="272"/>
      <c r="B49" s="272"/>
      <c r="C49" s="273"/>
      <c r="D49" s="273"/>
      <c r="E49" s="24"/>
      <c r="F49" s="23"/>
      <c r="G49" s="228" t="s">
        <v>268</v>
      </c>
      <c r="H49" s="229">
        <f>'rapp 19'!H49+'rapp 19'!J49</f>
        <v>0</v>
      </c>
      <c r="I49" s="226"/>
      <c r="J49" s="108">
        <f>SUM(J9:J48)</f>
        <v>0</v>
      </c>
      <c r="K49" s="108" t="s">
        <v>60</v>
      </c>
      <c r="L49" s="82"/>
      <c r="M49" s="230" t="str">
        <f>"Totaal:"&amp;(H49+J49)</f>
        <v>Totaal:0</v>
      </c>
    </row>
  </sheetData>
  <sheetProtection algorithmName="SHA-512" hashValue="7GcMmbiq+e6mHLPTnW44E1vyLTrsVOxsChTjwfiiKb8v6eTUd4zQ26/PNQWehaHNPguxwoE6CCCH0FfNc0+n4Q==" saltValue="2iyt7O2wu4avnHyUVgmsLg==" spinCount="100000" sheet="1" selectLockedCells="1"/>
  <mergeCells count="92">
    <mergeCell ref="A49:D49"/>
    <mergeCell ref="C46:I46"/>
    <mergeCell ref="K46:M46"/>
    <mergeCell ref="C47:I47"/>
    <mergeCell ref="K47:M47"/>
    <mergeCell ref="C48:I48"/>
    <mergeCell ref="K48:M48"/>
    <mergeCell ref="C43:I43"/>
    <mergeCell ref="K43:M43"/>
    <mergeCell ref="C44:I44"/>
    <mergeCell ref="K44:M44"/>
    <mergeCell ref="C45:I45"/>
    <mergeCell ref="K45:M45"/>
    <mergeCell ref="C40:I40"/>
    <mergeCell ref="K40:M40"/>
    <mergeCell ref="C41:I41"/>
    <mergeCell ref="K41:M41"/>
    <mergeCell ref="C42:I42"/>
    <mergeCell ref="K42:M42"/>
    <mergeCell ref="C37:I37"/>
    <mergeCell ref="K37:M37"/>
    <mergeCell ref="C38:I38"/>
    <mergeCell ref="K38:M38"/>
    <mergeCell ref="C39:I39"/>
    <mergeCell ref="K39:M39"/>
    <mergeCell ref="C34:I34"/>
    <mergeCell ref="K34:M34"/>
    <mergeCell ref="C35:I35"/>
    <mergeCell ref="K35:M35"/>
    <mergeCell ref="C36:I36"/>
    <mergeCell ref="K36:M36"/>
    <mergeCell ref="C31:I31"/>
    <mergeCell ref="K31:M31"/>
    <mergeCell ref="C32:I32"/>
    <mergeCell ref="K32:M32"/>
    <mergeCell ref="C33:I33"/>
    <mergeCell ref="K33:M33"/>
    <mergeCell ref="C28:I28"/>
    <mergeCell ref="K28:M28"/>
    <mergeCell ref="C29:I29"/>
    <mergeCell ref="K29:M29"/>
    <mergeCell ref="C30:I30"/>
    <mergeCell ref="K30:M30"/>
    <mergeCell ref="C25:I25"/>
    <mergeCell ref="K25:M25"/>
    <mergeCell ref="C26:I26"/>
    <mergeCell ref="K26:M26"/>
    <mergeCell ref="C27:I27"/>
    <mergeCell ref="K27:M27"/>
    <mergeCell ref="C22:I22"/>
    <mergeCell ref="K22:M22"/>
    <mergeCell ref="C23:I23"/>
    <mergeCell ref="K23:M23"/>
    <mergeCell ref="C24:I24"/>
    <mergeCell ref="K24:M24"/>
    <mergeCell ref="C19:I19"/>
    <mergeCell ref="K19:M19"/>
    <mergeCell ref="C20:I20"/>
    <mergeCell ref="K20:M20"/>
    <mergeCell ref="C21:I21"/>
    <mergeCell ref="K21:M21"/>
    <mergeCell ref="C16:I16"/>
    <mergeCell ref="K16:M16"/>
    <mergeCell ref="C17:I17"/>
    <mergeCell ref="K17:M17"/>
    <mergeCell ref="C18:I18"/>
    <mergeCell ref="K18:M18"/>
    <mergeCell ref="C13:I13"/>
    <mergeCell ref="K13:M13"/>
    <mergeCell ref="C14:I14"/>
    <mergeCell ref="K14:M14"/>
    <mergeCell ref="C15:I15"/>
    <mergeCell ref="K15:M15"/>
    <mergeCell ref="C10:I10"/>
    <mergeCell ref="K10:M10"/>
    <mergeCell ref="C11:I11"/>
    <mergeCell ref="K11:M11"/>
    <mergeCell ref="C12:I12"/>
    <mergeCell ref="K12:M12"/>
    <mergeCell ref="C9:I9"/>
    <mergeCell ref="K9:M9"/>
    <mergeCell ref="A3:C3"/>
    <mergeCell ref="I3:J3"/>
    <mergeCell ref="K3:M3"/>
    <mergeCell ref="A4:C4"/>
    <mergeCell ref="I4:J4"/>
    <mergeCell ref="K4:M4"/>
    <mergeCell ref="A5:C5"/>
    <mergeCell ref="I5:J5"/>
    <mergeCell ref="K5:M5"/>
    <mergeCell ref="A7:M7"/>
    <mergeCell ref="K8:M8"/>
  </mergeCells>
  <dataValidations count="1">
    <dataValidation type="list" allowBlank="1" showInputMessage="1" showErrorMessage="1" sqref="K9:M48" xr:uid="{CC0358C5-B999-4A74-9F09-C17BFA78F1D5}">
      <formula1>IF(Oplnr=1,AMO,IF(Oplnr=2,GD,KO))</formula1>
    </dataValidation>
  </dataValidations>
  <pageMargins left="0.70866141732283472" right="0.59055118110236227" top="0.47244094488188981" bottom="1.0236220472440944" header="0.31496062992125984" footer="0.31496062992125984"/>
  <pageSetup paperSize="9" scale="74"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70C5D-03FB-4DEA-A4BF-0A919FFDC635}">
  <sheetPr codeName="Blad25">
    <pageSetUpPr fitToPage="1"/>
  </sheetPr>
  <dimension ref="A1:J36"/>
  <sheetViews>
    <sheetView zoomScaleNormal="100" workbookViewId="0">
      <selection activeCell="B3" sqref="B3"/>
    </sheetView>
  </sheetViews>
  <sheetFormatPr defaultColWidth="9.1328125" defaultRowHeight="12.75" x14ac:dyDescent="0.35"/>
  <cols>
    <col min="1" max="1" width="3.265625" style="65" customWidth="1"/>
    <col min="2" max="2" width="22.1328125" style="65" customWidth="1"/>
    <col min="3" max="4" width="20.73046875" style="65" customWidth="1"/>
    <col min="5" max="5" width="2.86328125" style="65" customWidth="1"/>
    <col min="6" max="6" width="10.59765625" style="65" bestFit="1" customWidth="1"/>
    <col min="7" max="7" width="27.73046875" style="65" customWidth="1"/>
    <col min="8" max="8" width="30.265625" style="65" customWidth="1"/>
    <col min="9" max="9" width="20.73046875" style="65" customWidth="1"/>
    <col min="10" max="10" width="6" style="65" customWidth="1"/>
    <col min="11" max="16384" width="9.1328125" style="65"/>
  </cols>
  <sheetData>
    <row r="1" spans="1:10" ht="15" x14ac:dyDescent="0.4">
      <c r="A1" s="137" t="str">
        <f>IF('Algemene Informatie'!$B$16="Maak een keuze","Bijlage 8: Beoordeling Leer- en Werkhouding 4","Bijlage 8: Beoordeling Leer- en Werkhouding 4 "&amp;'Algemene Informatie'!$B$16)</f>
        <v>Bijlage 8: Beoordeling Leer- en Werkhouding 4 AMO (Applicatie- en mediaontwikkelaar 25187)</v>
      </c>
      <c r="B1" s="138"/>
      <c r="C1" s="138"/>
      <c r="D1" s="138"/>
      <c r="E1" s="138"/>
      <c r="F1" s="138"/>
      <c r="G1" s="138"/>
      <c r="H1" s="138"/>
      <c r="I1" s="138"/>
      <c r="J1" s="138"/>
    </row>
    <row r="2" spans="1:10" x14ac:dyDescent="0.35">
      <c r="A2" s="138"/>
      <c r="B2" s="138"/>
      <c r="C2" s="138"/>
      <c r="D2" s="138"/>
      <c r="E2" s="138"/>
      <c r="F2" s="139"/>
      <c r="G2" s="139"/>
      <c r="H2" s="138"/>
      <c r="I2" s="138"/>
      <c r="J2" s="138"/>
    </row>
    <row r="3" spans="1:10" ht="13.15" x14ac:dyDescent="0.35">
      <c r="A3" s="286" t="s">
        <v>28</v>
      </c>
      <c r="B3" s="286"/>
      <c r="C3" s="288" t="str">
        <f>IF('Algemene Informatie'!$B$3=0,"",'Algemene Informatie'!$B$3&amp;", "&amp;'Algemene Informatie'!$B$4&amp;" ("&amp;'Algemene Informatie'!$B$5&amp;")"&amp;" "&amp;'Algemene Informatie'!$B$13)</f>
        <v/>
      </c>
      <c r="D3" s="289"/>
      <c r="E3" s="140"/>
      <c r="F3" s="141"/>
      <c r="G3" s="141"/>
      <c r="H3" s="209" t="s">
        <v>255</v>
      </c>
      <c r="I3" s="290" t="str">
        <f>DAY('BPV-tijd'!B41)&amp;"-"&amp;MONTH('BPV-tijd'!B41)&amp;"-"&amp;YEAR('BPV-tijd'!B41)&amp;" t/m "&amp;DAY('BPV-tijd'!M46)&amp;"-"&amp;MONTH('BPV-tijd'!M46)&amp;"-"&amp;YEAR('BPV-tijd'!M46)</f>
        <v>14-5-2018 t/m 15-6-2018</v>
      </c>
      <c r="J3" s="291"/>
    </row>
    <row r="4" spans="1:10" ht="13.15" x14ac:dyDescent="0.4">
      <c r="A4" s="287" t="s">
        <v>61</v>
      </c>
      <c r="B4" s="287"/>
      <c r="C4" s="288" t="str">
        <f>IF('Algemene Informatie'!$B$17=0,"",'Algemene Informatie'!$B$17)</f>
        <v/>
      </c>
      <c r="D4" s="289"/>
      <c r="E4" s="143"/>
      <c r="F4" s="144"/>
      <c r="G4" s="144"/>
      <c r="H4" s="209" t="s">
        <v>258</v>
      </c>
      <c r="I4" s="292"/>
      <c r="J4" s="292"/>
    </row>
    <row r="5" spans="1:10" ht="13.15" x14ac:dyDescent="0.35">
      <c r="A5" s="286" t="s">
        <v>88</v>
      </c>
      <c r="B5" s="286"/>
      <c r="C5" s="288" t="str">
        <f>IF('Algemene Informatie'!$B$18=0,"",'Algemene Informatie'!$B$18)</f>
        <v/>
      </c>
      <c r="D5" s="289"/>
      <c r="E5" s="140"/>
      <c r="F5" s="141"/>
      <c r="G5" s="141"/>
      <c r="H5" s="209" t="s">
        <v>256</v>
      </c>
      <c r="I5" s="292"/>
      <c r="J5" s="292"/>
    </row>
    <row r="6" spans="1:10" ht="13.15" x14ac:dyDescent="0.35">
      <c r="A6" s="286" t="s">
        <v>29</v>
      </c>
      <c r="B6" s="286"/>
      <c r="C6" s="288" t="str">
        <f>IF('Algemene Informatie'!$B$28=0,"",'Algemene Informatie'!$B$28)</f>
        <v/>
      </c>
      <c r="D6" s="289"/>
      <c r="E6" s="140"/>
      <c r="F6" s="141"/>
      <c r="G6" s="141"/>
      <c r="H6" s="209" t="s">
        <v>30</v>
      </c>
      <c r="I6" s="293" t="str">
        <f>IF('Algemene Informatie'!$B$32=0,"",'Algemene Informatie'!$B$32)</f>
        <v/>
      </c>
      <c r="J6" s="293"/>
    </row>
    <row r="7" spans="1:10" x14ac:dyDescent="0.35">
      <c r="A7" s="140"/>
      <c r="B7" s="140"/>
      <c r="C7" s="143"/>
      <c r="D7" s="143"/>
      <c r="E7" s="143"/>
      <c r="F7" s="143"/>
      <c r="G7" s="143"/>
      <c r="H7" s="138"/>
      <c r="I7" s="138"/>
      <c r="J7" s="138"/>
    </row>
    <row r="8" spans="1:10" s="120" customFormat="1" ht="13.15" x14ac:dyDescent="0.4">
      <c r="A8" s="145"/>
      <c r="B8" s="145" t="s">
        <v>80</v>
      </c>
      <c r="C8" s="145"/>
      <c r="D8" s="145"/>
      <c r="E8" s="145"/>
      <c r="F8" s="145"/>
      <c r="G8" s="145"/>
      <c r="H8" s="145"/>
      <c r="I8" s="146"/>
      <c r="J8" s="146"/>
    </row>
    <row r="9" spans="1:10" s="120" customFormat="1" ht="13.15" x14ac:dyDescent="0.4">
      <c r="A9" s="147"/>
      <c r="B9" s="285" t="s">
        <v>79</v>
      </c>
      <c r="C9" s="285"/>
      <c r="D9" s="285"/>
      <c r="E9" s="285"/>
      <c r="F9" s="148" t="s">
        <v>259</v>
      </c>
      <c r="G9" s="285" t="s">
        <v>85</v>
      </c>
      <c r="H9" s="285"/>
      <c r="I9" s="285"/>
      <c r="J9" s="285"/>
    </row>
    <row r="10" spans="1:10" s="112" customFormat="1" ht="25.5" customHeight="1" x14ac:dyDescent="0.35">
      <c r="A10" s="149">
        <v>1</v>
      </c>
      <c r="B10" s="294" t="str">
        <f>Menu!D15</f>
        <v>Komt op tijd.</v>
      </c>
      <c r="C10" s="294"/>
      <c r="D10" s="294"/>
      <c r="E10" s="294"/>
      <c r="F10" s="136"/>
      <c r="G10" s="266"/>
      <c r="H10" s="267"/>
      <c r="I10" s="267"/>
      <c r="J10" s="268"/>
    </row>
    <row r="11" spans="1:10" s="112" customFormat="1" ht="25.5" customHeight="1" x14ac:dyDescent="0.35">
      <c r="A11" s="149">
        <v>2</v>
      </c>
      <c r="B11" s="294" t="str">
        <f>Menu!D16</f>
        <v xml:space="preserve">Komt gemaakte (werk)afspraken na. </v>
      </c>
      <c r="C11" s="294"/>
      <c r="D11" s="294"/>
      <c r="E11" s="294"/>
      <c r="F11" s="136"/>
      <c r="G11" s="266"/>
      <c r="H11" s="267"/>
      <c r="I11" s="267"/>
      <c r="J11" s="268"/>
    </row>
    <row r="12" spans="1:10" s="112" customFormat="1" ht="25.5" customHeight="1" x14ac:dyDescent="0.35">
      <c r="A12" s="149">
        <v>3</v>
      </c>
      <c r="B12" s="294" t="str">
        <f>Menu!D17</f>
        <v>Heeft een verzorgd uiterlijk.</v>
      </c>
      <c r="C12" s="294"/>
      <c r="D12" s="294"/>
      <c r="E12" s="294"/>
      <c r="F12" s="136"/>
      <c r="G12" s="266"/>
      <c r="H12" s="267"/>
      <c r="I12" s="267"/>
      <c r="J12" s="268"/>
    </row>
    <row r="13" spans="1:10" s="112" customFormat="1" ht="25.5" customHeight="1" x14ac:dyDescent="0.35">
      <c r="A13" s="149">
        <v>4</v>
      </c>
      <c r="B13" s="294" t="str">
        <f>Menu!D18</f>
        <v>Is vriendelijk en beleefd.</v>
      </c>
      <c r="C13" s="294"/>
      <c r="D13" s="294"/>
      <c r="E13" s="294"/>
      <c r="F13" s="136"/>
      <c r="G13" s="266"/>
      <c r="H13" s="267"/>
      <c r="I13" s="267"/>
      <c r="J13" s="268"/>
    </row>
    <row r="14" spans="1:10" s="112" customFormat="1" ht="25.5" customHeight="1" x14ac:dyDescent="0.35">
      <c r="A14" s="149">
        <v>5</v>
      </c>
      <c r="B14" s="294" t="str">
        <f>Menu!D19</f>
        <v>Meldt zich bij ziekte of verhindering tijdig af.</v>
      </c>
      <c r="C14" s="294"/>
      <c r="D14" s="294"/>
      <c r="E14" s="294"/>
      <c r="F14" s="136"/>
      <c r="G14" s="266"/>
      <c r="H14" s="267"/>
      <c r="I14" s="267"/>
      <c r="J14" s="268"/>
    </row>
    <row r="15" spans="1:10" s="112" customFormat="1" ht="25.5" customHeight="1" x14ac:dyDescent="0.35">
      <c r="A15" s="149">
        <v>6</v>
      </c>
      <c r="B15" s="294" t="str">
        <f>Menu!D20</f>
        <v>Heeft een correct taalgebruik.</v>
      </c>
      <c r="C15" s="294"/>
      <c r="D15" s="294"/>
      <c r="E15" s="294"/>
      <c r="F15" s="136"/>
      <c r="G15" s="266"/>
      <c r="H15" s="267"/>
      <c r="I15" s="267"/>
      <c r="J15" s="268"/>
    </row>
    <row r="16" spans="1:10" s="112" customFormat="1" ht="25.5" customHeight="1" x14ac:dyDescent="0.35">
      <c r="A16" s="149">
        <v>7</v>
      </c>
      <c r="B16" s="294" t="str">
        <f>Menu!D21</f>
        <v>Gaat zorgvuldig om met informatie.</v>
      </c>
      <c r="C16" s="294"/>
      <c r="D16" s="294"/>
      <c r="E16" s="294"/>
      <c r="F16" s="136"/>
      <c r="G16" s="266"/>
      <c r="H16" s="267"/>
      <c r="I16" s="267"/>
      <c r="J16" s="268"/>
    </row>
    <row r="17" spans="1:10" s="112" customFormat="1" ht="25.5" customHeight="1" x14ac:dyDescent="0.35">
      <c r="A17" s="149">
        <v>8</v>
      </c>
      <c r="B17" s="294" t="str">
        <f>Menu!D22</f>
        <v>Toont interesse voor het werk en de organisatie.</v>
      </c>
      <c r="C17" s="294"/>
      <c r="D17" s="294"/>
      <c r="E17" s="294"/>
      <c r="F17" s="136"/>
      <c r="G17" s="266"/>
      <c r="H17" s="267"/>
      <c r="I17" s="267"/>
      <c r="J17" s="268"/>
    </row>
    <row r="18" spans="1:10" s="112" customFormat="1" ht="25.5" customHeight="1" x14ac:dyDescent="0.35">
      <c r="A18" s="149">
        <v>9</v>
      </c>
      <c r="B18" s="294" t="str">
        <f>Menu!D23</f>
        <v>Toont inzet.</v>
      </c>
      <c r="C18" s="294"/>
      <c r="D18" s="294"/>
      <c r="E18" s="294"/>
      <c r="F18" s="136"/>
      <c r="G18" s="266"/>
      <c r="H18" s="267"/>
      <c r="I18" s="267"/>
      <c r="J18" s="268"/>
    </row>
    <row r="19" spans="1:10" s="112" customFormat="1" ht="25.5" customHeight="1" x14ac:dyDescent="0.35">
      <c r="A19" s="149">
        <v>10</v>
      </c>
      <c r="B19" s="294" t="str">
        <f>Menu!D24</f>
        <v>Toont betrokkenheid bij het werk.</v>
      </c>
      <c r="C19" s="294"/>
      <c r="D19" s="294"/>
      <c r="E19" s="294"/>
      <c r="F19" s="136"/>
      <c r="G19" s="266"/>
      <c r="H19" s="267"/>
      <c r="I19" s="267"/>
      <c r="J19" s="268"/>
    </row>
    <row r="20" spans="1:10" s="112" customFormat="1" ht="25.5" customHeight="1" x14ac:dyDescent="0.35">
      <c r="A20" s="149">
        <v>11</v>
      </c>
      <c r="B20" s="294" t="str">
        <f>Menu!D25</f>
        <v>Reflecteert op eigen handelen.</v>
      </c>
      <c r="C20" s="294"/>
      <c r="D20" s="294"/>
      <c r="E20" s="294"/>
      <c r="F20" s="136"/>
      <c r="G20" s="266"/>
      <c r="H20" s="267"/>
      <c r="I20" s="267"/>
      <c r="J20" s="268"/>
    </row>
    <row r="21" spans="1:10" s="112" customFormat="1" ht="25.5" customHeight="1" x14ac:dyDescent="0.35">
      <c r="A21" s="149">
        <v>12</v>
      </c>
      <c r="B21" s="294" t="str">
        <f>Menu!D26</f>
        <v>Handelt naar gekregen adviezen/feedback.</v>
      </c>
      <c r="C21" s="294"/>
      <c r="D21" s="294"/>
      <c r="E21" s="294"/>
      <c r="F21" s="136"/>
      <c r="G21" s="266"/>
      <c r="H21" s="267"/>
      <c r="I21" s="267"/>
      <c r="J21" s="268"/>
    </row>
    <row r="22" spans="1:10" s="112" customFormat="1" ht="25.5" customHeight="1" x14ac:dyDescent="0.35">
      <c r="A22" s="149">
        <v>13</v>
      </c>
      <c r="B22" s="294" t="str">
        <f>Menu!D27</f>
        <v>Neemt verantwoordelijkheid voor zijn eigen leerproces.</v>
      </c>
      <c r="C22" s="294"/>
      <c r="D22" s="294"/>
      <c r="E22" s="294"/>
      <c r="F22" s="136"/>
      <c r="G22" s="266"/>
      <c r="H22" s="267"/>
      <c r="I22" s="267"/>
      <c r="J22" s="268"/>
    </row>
    <row r="23" spans="1:10" s="112" customFormat="1" ht="25.5" customHeight="1" x14ac:dyDescent="0.35">
      <c r="A23" s="149">
        <v>14</v>
      </c>
      <c r="B23" s="294" t="str">
        <f>Menu!D28</f>
        <v>Neemt initiatief tot het voeren van evaluatie- en begeleidingsgesprekken.</v>
      </c>
      <c r="C23" s="294"/>
      <c r="D23" s="294"/>
      <c r="E23" s="294"/>
      <c r="F23" s="136"/>
      <c r="G23" s="266"/>
      <c r="H23" s="267"/>
      <c r="I23" s="267"/>
      <c r="J23" s="268"/>
    </row>
    <row r="24" spans="1:10" s="112" customFormat="1" ht="25.5" customHeight="1" x14ac:dyDescent="0.35">
      <c r="A24" s="149">
        <v>15</v>
      </c>
      <c r="B24" s="294" t="str">
        <f>Menu!D29</f>
        <v>Doet een voorstel tot te ondernemen werkzaamheden.</v>
      </c>
      <c r="C24" s="294"/>
      <c r="D24" s="294"/>
      <c r="E24" s="294"/>
      <c r="F24" s="136"/>
      <c r="G24" s="266"/>
      <c r="H24" s="267"/>
      <c r="I24" s="267"/>
      <c r="J24" s="268"/>
    </row>
    <row r="25" spans="1:10" s="112" customFormat="1" ht="25.5" customHeight="1" x14ac:dyDescent="0.35">
      <c r="A25" s="149">
        <v>16</v>
      </c>
      <c r="B25" s="294" t="str">
        <f>Menu!D30</f>
        <v>Biedt wekelijks zijn weekrapportage aan ter beoordeling.</v>
      </c>
      <c r="C25" s="294"/>
      <c r="D25" s="294"/>
      <c r="E25" s="294"/>
      <c r="F25" s="136"/>
      <c r="G25" s="266"/>
      <c r="H25" s="267"/>
      <c r="I25" s="267"/>
      <c r="J25" s="268"/>
    </row>
    <row r="26" spans="1:10" s="112" customFormat="1" ht="25.5" customHeight="1" x14ac:dyDescent="0.35">
      <c r="A26" s="149">
        <v>17</v>
      </c>
      <c r="B26" s="294" t="str">
        <f>Menu!D31</f>
        <v>Legt verantwoording af over de werkzaamheden.</v>
      </c>
      <c r="C26" s="294"/>
      <c r="D26" s="294"/>
      <c r="E26" s="294"/>
      <c r="F26" s="136"/>
      <c r="G26" s="266"/>
      <c r="H26" s="267"/>
      <c r="I26" s="267"/>
      <c r="J26" s="268"/>
    </row>
    <row r="27" spans="1:10" s="112" customFormat="1" ht="25.5" customHeight="1" x14ac:dyDescent="0.35">
      <c r="A27" s="150" t="s">
        <v>82</v>
      </c>
      <c r="B27" s="294" t="str">
        <f>Menu!D32</f>
        <v>Aantal uren gewerkt vanaf het begin van de stage:</v>
      </c>
      <c r="C27" s="294"/>
      <c r="D27" s="294"/>
      <c r="E27" s="294"/>
      <c r="F27" s="231">
        <f>'rapp 20'!H49+'rapp 20'!J49</f>
        <v>0</v>
      </c>
      <c r="G27" s="266"/>
      <c r="H27" s="267"/>
      <c r="I27" s="267"/>
      <c r="J27" s="268"/>
    </row>
    <row r="28" spans="1:10" s="112" customFormat="1" ht="25.5" customHeight="1" x14ac:dyDescent="0.35">
      <c r="A28" s="297" t="s">
        <v>83</v>
      </c>
      <c r="B28" s="298"/>
      <c r="C28" s="298"/>
      <c r="D28" s="298"/>
      <c r="E28" s="299"/>
      <c r="F28" s="155"/>
      <c r="G28" s="300" t="s">
        <v>84</v>
      </c>
      <c r="H28" s="300"/>
      <c r="I28" s="300"/>
      <c r="J28" s="300"/>
    </row>
    <row r="29" spans="1:10" x14ac:dyDescent="0.35">
      <c r="A29" s="295" t="s">
        <v>81</v>
      </c>
      <c r="B29" s="295"/>
      <c r="C29" s="296"/>
      <c r="D29" s="296"/>
      <c r="E29" s="296"/>
      <c r="F29" s="151"/>
      <c r="G29" s="152"/>
      <c r="H29" s="153"/>
      <c r="I29" s="152"/>
      <c r="J29" s="152"/>
    </row>
    <row r="31" spans="1:10" x14ac:dyDescent="0.35">
      <c r="A31" s="154"/>
      <c r="B31" s="154"/>
      <c r="C31" s="154"/>
      <c r="D31" s="154"/>
      <c r="E31" s="154"/>
      <c r="F31" s="154"/>
      <c r="G31" s="154"/>
      <c r="H31" s="154"/>
      <c r="I31" s="154"/>
      <c r="J31" s="154"/>
    </row>
    <row r="32" spans="1:10" x14ac:dyDescent="0.35">
      <c r="A32" s="154"/>
      <c r="B32" s="154"/>
      <c r="C32" s="154"/>
      <c r="D32" s="154"/>
      <c r="E32" s="154"/>
      <c r="F32" s="154"/>
      <c r="G32" s="154"/>
      <c r="H32" s="154"/>
      <c r="I32" s="154"/>
      <c r="J32" s="154"/>
    </row>
    <row r="33" spans="1:10" x14ac:dyDescent="0.35">
      <c r="A33" s="154"/>
      <c r="B33" s="154"/>
      <c r="C33" s="154"/>
      <c r="D33" s="154"/>
      <c r="E33" s="154"/>
      <c r="F33" s="154"/>
      <c r="G33" s="154"/>
      <c r="H33" s="154"/>
      <c r="I33" s="154"/>
      <c r="J33" s="154"/>
    </row>
    <row r="34" spans="1:10" x14ac:dyDescent="0.35">
      <c r="A34" s="154"/>
      <c r="B34" s="154"/>
      <c r="C34" s="154"/>
      <c r="D34" s="154"/>
      <c r="E34" s="154"/>
      <c r="F34" s="154"/>
      <c r="G34" s="154"/>
      <c r="H34" s="154"/>
      <c r="I34" s="154"/>
      <c r="J34" s="154"/>
    </row>
    <row r="35" spans="1:10" x14ac:dyDescent="0.35">
      <c r="A35" s="154"/>
      <c r="B35" s="154"/>
      <c r="C35" s="154"/>
      <c r="D35" s="154"/>
      <c r="E35" s="154"/>
      <c r="F35" s="154"/>
      <c r="G35" s="154"/>
      <c r="H35" s="154"/>
      <c r="I35" s="154"/>
      <c r="J35" s="154"/>
    </row>
    <row r="36" spans="1:10" x14ac:dyDescent="0.35">
      <c r="A36" s="154"/>
      <c r="B36" s="154"/>
      <c r="C36" s="154"/>
      <c r="D36" s="154"/>
      <c r="E36" s="154"/>
      <c r="F36" s="154"/>
      <c r="G36" s="154"/>
      <c r="H36" s="154"/>
      <c r="I36" s="154"/>
      <c r="J36" s="154"/>
    </row>
  </sheetData>
  <sheetProtection algorithmName="SHA-512" hashValue="GOsu1LlHUxOxoS4eyTCAQ9BzvKZS1ux3KN9KIf2wSCn0nvQYmnW6ZcCjzXOa1NqmdYAnc7/oZJbpyeRyh/kbaw==" saltValue="F/nEeJRazs/TiCro6WHIpg==" spinCount="100000" sheet="1" selectLockedCells="1"/>
  <mergeCells count="53">
    <mergeCell ref="B27:E27"/>
    <mergeCell ref="G27:J27"/>
    <mergeCell ref="A28:E28"/>
    <mergeCell ref="G28:J28"/>
    <mergeCell ref="A29:E29"/>
    <mergeCell ref="B24:E24"/>
    <mergeCell ref="G24:J24"/>
    <mergeCell ref="B25:E25"/>
    <mergeCell ref="G25:J25"/>
    <mergeCell ref="B26:E26"/>
    <mergeCell ref="G26:J26"/>
    <mergeCell ref="B21:E21"/>
    <mergeCell ref="G21:J21"/>
    <mergeCell ref="B22:E22"/>
    <mergeCell ref="G22:J22"/>
    <mergeCell ref="B23:E23"/>
    <mergeCell ref="G23:J23"/>
    <mergeCell ref="B18:E18"/>
    <mergeCell ref="G18:J18"/>
    <mergeCell ref="B19:E19"/>
    <mergeCell ref="G19:J19"/>
    <mergeCell ref="B20:E20"/>
    <mergeCell ref="G20:J20"/>
    <mergeCell ref="B15:E15"/>
    <mergeCell ref="G15:J15"/>
    <mergeCell ref="B16:E16"/>
    <mergeCell ref="G16:J16"/>
    <mergeCell ref="B17:E17"/>
    <mergeCell ref="G17:J17"/>
    <mergeCell ref="B12:E12"/>
    <mergeCell ref="G12:J12"/>
    <mergeCell ref="B13:E13"/>
    <mergeCell ref="G13:J13"/>
    <mergeCell ref="B14:E14"/>
    <mergeCell ref="G14:J14"/>
    <mergeCell ref="B9:E9"/>
    <mergeCell ref="G9:J9"/>
    <mergeCell ref="B10:E10"/>
    <mergeCell ref="G10:J10"/>
    <mergeCell ref="B11:E11"/>
    <mergeCell ref="G11:J11"/>
    <mergeCell ref="A5:B5"/>
    <mergeCell ref="C5:D5"/>
    <mergeCell ref="I5:J5"/>
    <mergeCell ref="A6:B6"/>
    <mergeCell ref="C6:D6"/>
    <mergeCell ref="I6:J6"/>
    <mergeCell ref="A3:B3"/>
    <mergeCell ref="C3:D3"/>
    <mergeCell ref="I3:J3"/>
    <mergeCell ref="A4:B4"/>
    <mergeCell ref="C4:D4"/>
    <mergeCell ref="I4:J4"/>
  </mergeCells>
  <pageMargins left="0.70866141732283472" right="0.70866141732283472" top="0.35433070866141736" bottom="1.0236220472440944" header="0.31496062992125984" footer="0.31496062992125984"/>
  <pageSetup paperSize="9" scale="81"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03">
    <pageSetUpPr fitToPage="1"/>
  </sheetPr>
  <dimension ref="A1:D53"/>
  <sheetViews>
    <sheetView tabSelected="1" zoomScale="110" zoomScaleNormal="110" workbookViewId="0">
      <selection activeCell="B3" sqref="B3"/>
    </sheetView>
  </sheetViews>
  <sheetFormatPr defaultRowHeight="12.75" x14ac:dyDescent="0.35"/>
  <cols>
    <col min="1" max="1" width="41.1328125" customWidth="1"/>
    <col min="2" max="2" width="53.1328125" style="18" customWidth="1"/>
  </cols>
  <sheetData>
    <row r="1" spans="1:4" ht="20.65" x14ac:dyDescent="0.6">
      <c r="A1" s="4" t="s">
        <v>27</v>
      </c>
      <c r="B1" s="15" t="str">
        <f>IF(B38="Maak een keuze","BPV Periode","BPV Periode"&amp;" "&amp;B38)</f>
        <v>BPV Periode P07 - P08</v>
      </c>
    </row>
    <row r="2" spans="1:4" ht="13.9" x14ac:dyDescent="0.4">
      <c r="A2" s="6" t="s">
        <v>17</v>
      </c>
      <c r="B2" s="16"/>
      <c r="D2" s="13"/>
    </row>
    <row r="3" spans="1:4" ht="13.5" x14ac:dyDescent="0.35">
      <c r="A3" s="3" t="s">
        <v>0</v>
      </c>
      <c r="B3" s="215"/>
      <c r="D3" s="13"/>
    </row>
    <row r="4" spans="1:4" ht="13.5" x14ac:dyDescent="0.35">
      <c r="A4" s="3" t="s">
        <v>56</v>
      </c>
      <c r="B4" s="215"/>
      <c r="D4" s="13"/>
    </row>
    <row r="5" spans="1:4" ht="13.5" x14ac:dyDescent="0.35">
      <c r="A5" s="3" t="s">
        <v>1</v>
      </c>
      <c r="B5" s="215"/>
      <c r="D5" s="13"/>
    </row>
    <row r="6" spans="1:4" ht="13.5" x14ac:dyDescent="0.35">
      <c r="A6" s="3" t="s">
        <v>2</v>
      </c>
      <c r="B6" s="215"/>
      <c r="D6" s="13"/>
    </row>
    <row r="7" spans="1:4" ht="13.5" x14ac:dyDescent="0.35">
      <c r="A7" s="3" t="s">
        <v>3</v>
      </c>
      <c r="B7" s="215"/>
      <c r="D7" s="13"/>
    </row>
    <row r="8" spans="1:4" ht="13.5" x14ac:dyDescent="0.35">
      <c r="A8" s="3" t="s">
        <v>37</v>
      </c>
      <c r="B8" s="215"/>
      <c r="D8" s="13"/>
    </row>
    <row r="9" spans="1:4" ht="13.5" x14ac:dyDescent="0.35">
      <c r="A9" s="3" t="s">
        <v>4</v>
      </c>
      <c r="B9" s="215"/>
    </row>
    <row r="10" spans="1:4" ht="13.5" x14ac:dyDescent="0.35">
      <c r="A10" s="3" t="s">
        <v>26</v>
      </c>
      <c r="B10" s="215"/>
    </row>
    <row r="11" spans="1:4" ht="13.5" x14ac:dyDescent="0.35">
      <c r="A11" s="3" t="s">
        <v>20</v>
      </c>
      <c r="B11" s="217"/>
    </row>
    <row r="12" spans="1:4" ht="13.5" x14ac:dyDescent="0.35">
      <c r="A12" s="3" t="s">
        <v>21</v>
      </c>
      <c r="B12" s="217"/>
    </row>
    <row r="13" spans="1:4" ht="13.5" x14ac:dyDescent="0.35">
      <c r="A13" s="3" t="s">
        <v>22</v>
      </c>
      <c r="B13" s="215"/>
    </row>
    <row r="14" spans="1:4" ht="13.9" x14ac:dyDescent="0.4">
      <c r="A14" s="248" t="s">
        <v>18</v>
      </c>
      <c r="B14" s="248"/>
    </row>
    <row r="15" spans="1:4" ht="13.5" x14ac:dyDescent="0.35">
      <c r="A15" s="3" t="s">
        <v>5</v>
      </c>
      <c r="B15" s="17" t="s">
        <v>6</v>
      </c>
    </row>
    <row r="16" spans="1:4" ht="13.5" x14ac:dyDescent="0.35">
      <c r="A16" s="3" t="s">
        <v>7</v>
      </c>
      <c r="B16" s="213" t="s">
        <v>166</v>
      </c>
    </row>
    <row r="17" spans="1:2" ht="13.5" x14ac:dyDescent="0.35">
      <c r="A17" s="3" t="s">
        <v>61</v>
      </c>
      <c r="B17" s="214"/>
    </row>
    <row r="18" spans="1:2" ht="13.5" x14ac:dyDescent="0.35">
      <c r="A18" s="3" t="s">
        <v>224</v>
      </c>
      <c r="B18" s="214"/>
    </row>
    <row r="19" spans="1:2" ht="14.25" customHeight="1" x14ac:dyDescent="0.35">
      <c r="A19" s="3" t="s">
        <v>86</v>
      </c>
      <c r="B19" s="215"/>
    </row>
    <row r="20" spans="1:2" ht="13.5" x14ac:dyDescent="0.35">
      <c r="A20" s="3" t="s">
        <v>87</v>
      </c>
      <c r="B20" s="216"/>
    </row>
    <row r="21" spans="1:2" ht="13.5" x14ac:dyDescent="0.35">
      <c r="A21" s="3" t="s">
        <v>35</v>
      </c>
      <c r="B21" s="214"/>
    </row>
    <row r="22" spans="1:2" ht="13.5" x14ac:dyDescent="0.35">
      <c r="A22" s="3" t="s">
        <v>34</v>
      </c>
      <c r="B22" s="215"/>
    </row>
    <row r="23" spans="1:2" ht="13.5" x14ac:dyDescent="0.35">
      <c r="A23" s="3" t="s">
        <v>33</v>
      </c>
      <c r="B23" s="216"/>
    </row>
    <row r="24" spans="1:2" ht="13.5" x14ac:dyDescent="0.35">
      <c r="A24" s="3" t="s">
        <v>36</v>
      </c>
      <c r="B24" s="218" t="s">
        <v>162</v>
      </c>
    </row>
    <row r="25" spans="1:2" ht="13.5" x14ac:dyDescent="0.35">
      <c r="A25" s="3" t="s">
        <v>38</v>
      </c>
      <c r="B25" s="218" t="s">
        <v>163</v>
      </c>
    </row>
    <row r="26" spans="1:2" ht="13.5" x14ac:dyDescent="0.35">
      <c r="A26" s="3" t="s">
        <v>19</v>
      </c>
      <c r="B26" s="219" t="s">
        <v>225</v>
      </c>
    </row>
    <row r="27" spans="1:2" ht="13.9" x14ac:dyDescent="0.4">
      <c r="A27" s="6" t="s">
        <v>8</v>
      </c>
      <c r="B27" s="16"/>
    </row>
    <row r="28" spans="1:2" ht="13.5" x14ac:dyDescent="0.35">
      <c r="A28" s="3" t="s">
        <v>39</v>
      </c>
      <c r="B28" s="214"/>
    </row>
    <row r="29" spans="1:2" ht="13.5" x14ac:dyDescent="0.35">
      <c r="A29" s="3" t="s">
        <v>3</v>
      </c>
      <c r="B29" s="214"/>
    </row>
    <row r="30" spans="1:2" ht="13.5" x14ac:dyDescent="0.35">
      <c r="A30" s="3" t="s">
        <v>38</v>
      </c>
      <c r="B30" s="214"/>
    </row>
    <row r="31" spans="1:2" ht="13.5" x14ac:dyDescent="0.35">
      <c r="A31" s="3" t="s">
        <v>19</v>
      </c>
      <c r="B31" s="215"/>
    </row>
    <row r="32" spans="1:2" ht="13.5" x14ac:dyDescent="0.35">
      <c r="A32" s="3" t="s">
        <v>40</v>
      </c>
      <c r="B32" s="214"/>
    </row>
    <row r="33" spans="1:2" ht="13.5" x14ac:dyDescent="0.35">
      <c r="A33" s="2" t="s">
        <v>41</v>
      </c>
      <c r="B33" s="214"/>
    </row>
    <row r="34" spans="1:2" ht="13.5" x14ac:dyDescent="0.35">
      <c r="A34" s="2" t="s">
        <v>23</v>
      </c>
      <c r="B34" s="215"/>
    </row>
    <row r="35" spans="1:2" ht="13.5" x14ac:dyDescent="0.35">
      <c r="A35" s="2" t="s">
        <v>24</v>
      </c>
      <c r="B35" s="215"/>
    </row>
    <row r="36" spans="1:2" ht="13.5" x14ac:dyDescent="0.35">
      <c r="A36" s="3" t="s">
        <v>25</v>
      </c>
      <c r="B36" s="216"/>
    </row>
    <row r="37" spans="1:2" ht="13.9" x14ac:dyDescent="0.4">
      <c r="A37" s="6" t="s">
        <v>9</v>
      </c>
      <c r="B37" s="16"/>
    </row>
    <row r="38" spans="1:2" ht="13.5" x14ac:dyDescent="0.35">
      <c r="A38" s="3" t="s">
        <v>71</v>
      </c>
      <c r="B38" s="214" t="s">
        <v>154</v>
      </c>
    </row>
    <row r="39" spans="1:2" ht="13.5" x14ac:dyDescent="0.35">
      <c r="A39" s="3" t="s">
        <v>53</v>
      </c>
      <c r="B39" s="214" t="s">
        <v>136</v>
      </c>
    </row>
    <row r="40" spans="1:2" ht="13.5" x14ac:dyDescent="0.35">
      <c r="A40" s="3" t="s">
        <v>54</v>
      </c>
      <c r="B40" s="220">
        <v>43129</v>
      </c>
    </row>
    <row r="41" spans="1:2" ht="13.5" x14ac:dyDescent="0.35">
      <c r="A41" s="3" t="s">
        <v>10</v>
      </c>
      <c r="B41" s="220">
        <v>43266</v>
      </c>
    </row>
    <row r="42" spans="1:2" ht="13.5" x14ac:dyDescent="0.35">
      <c r="A42" s="3" t="s">
        <v>11</v>
      </c>
      <c r="B42" s="221"/>
    </row>
    <row r="43" spans="1:2" ht="13.5" x14ac:dyDescent="0.35">
      <c r="A43" s="193" t="s">
        <v>12</v>
      </c>
      <c r="B43" s="214"/>
    </row>
    <row r="44" spans="1:2" ht="13.5" x14ac:dyDescent="0.35">
      <c r="A44" s="193" t="s">
        <v>13</v>
      </c>
      <c r="B44" s="214"/>
    </row>
    <row r="45" spans="1:2" ht="13.5" x14ac:dyDescent="0.35">
      <c r="A45" s="193" t="s">
        <v>14</v>
      </c>
      <c r="B45" s="214"/>
    </row>
    <row r="46" spans="1:2" ht="13.5" x14ac:dyDescent="0.35">
      <c r="A46" s="193" t="s">
        <v>15</v>
      </c>
      <c r="B46" s="214"/>
    </row>
    <row r="47" spans="1:2" ht="13.5" x14ac:dyDescent="0.35">
      <c r="A47" s="193" t="s">
        <v>16</v>
      </c>
      <c r="B47" s="214"/>
    </row>
    <row r="48" spans="1:2" ht="13.5" x14ac:dyDescent="0.35">
      <c r="A48" s="3" t="s">
        <v>273</v>
      </c>
      <c r="B48" s="222" t="s">
        <v>226</v>
      </c>
    </row>
    <row r="49" spans="1:2" ht="13.5" x14ac:dyDescent="0.35">
      <c r="A49" s="3" t="s">
        <v>273</v>
      </c>
      <c r="B49" s="222" t="s">
        <v>227</v>
      </c>
    </row>
    <row r="50" spans="1:2" ht="13.5" x14ac:dyDescent="0.35">
      <c r="A50" s="3"/>
      <c r="B50" s="224"/>
    </row>
    <row r="51" spans="1:2" ht="25.9" x14ac:dyDescent="0.35">
      <c r="A51" s="7" t="s">
        <v>274</v>
      </c>
      <c r="B51" s="220" t="s">
        <v>275</v>
      </c>
    </row>
    <row r="52" spans="1:2" ht="25.9" x14ac:dyDescent="0.35">
      <c r="A52" s="7" t="s">
        <v>276</v>
      </c>
      <c r="B52" s="223" t="s">
        <v>277</v>
      </c>
    </row>
    <row r="53" spans="1:2" x14ac:dyDescent="0.35">
      <c r="B53" s="305" t="str">
        <f>"(v"&amp;Versiebeheer!A2&amp;")  "</f>
        <v xml:space="preserve">(v1.1)  </v>
      </c>
    </row>
  </sheetData>
  <sheetProtection algorithmName="SHA-512" hashValue="uwDUKQtfHhrljUMA2M3UWg6DAA09pKN3QDVcMJuEQTwIY/3q8mhM3FQa26ENwu31hmTZ20Z4b3hB0s8f+0/RMQ==" saltValue="Z1QWrP7DYEmOg+puSuSKAQ==" spinCount="100000" sheet="1" selectLockedCells="1"/>
  <mergeCells count="1">
    <mergeCell ref="A14:B14"/>
  </mergeCells>
  <phoneticPr fontId="6" type="noConversion"/>
  <dataValidations count="2">
    <dataValidation type="list" allowBlank="1" showInputMessage="1" showErrorMessage="1" sqref="B38" xr:uid="{00000000-0002-0000-0200-000001000000}">
      <formula1>Periode</formula1>
    </dataValidation>
    <dataValidation type="list" allowBlank="1" showInputMessage="1" showErrorMessage="1" sqref="B39" xr:uid="{00000000-0002-0000-0200-000002000000}">
      <formula1>Schooljaar</formula1>
    </dataValidation>
  </dataValidations>
  <pageMargins left="0.78740157480314965" right="0.69" top="0.52" bottom="0.65" header="0.51181102362204722" footer="0.51181102362204722"/>
  <pageSetup paperSize="9" scale="93"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C22F3-E0CD-4448-8B20-8E37AB9AB27E}">
  <sheetPr codeName="Blad31">
    <pageSetUpPr fitToPage="1"/>
  </sheetPr>
  <dimension ref="A1:Q49"/>
  <sheetViews>
    <sheetView zoomScale="90" zoomScaleNormal="90" workbookViewId="0">
      <selection activeCell="B3" sqref="B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8.6640625" customWidth="1"/>
    <col min="10" max="10" width="10.796875" customWidth="1"/>
    <col min="11" max="12" width="13.265625" customWidth="1"/>
    <col min="13" max="13" width="16.53125" customWidth="1"/>
    <col min="14" max="14" width="9.1328125" style="9" customWidth="1"/>
    <col min="15" max="15" width="9.06640625" customWidth="1"/>
    <col min="17" max="17" width="9.06640625" style="186"/>
  </cols>
  <sheetData>
    <row r="1" spans="1:17" ht="15" x14ac:dyDescent="0.4">
      <c r="A1" s="22" t="str">
        <f>"Bijlage 6: Weekrapportage "&amp;'Algemene Informatie'!$B$16</f>
        <v>Bijlage 6: Weekrapportage AMO (Applicatie- en mediaontwikkelaar 25187)</v>
      </c>
      <c r="B1" s="22"/>
      <c r="C1" s="21"/>
      <c r="D1" s="21"/>
      <c r="E1" s="21"/>
      <c r="F1" s="21"/>
      <c r="G1" s="21"/>
      <c r="H1" s="21"/>
      <c r="I1" s="21"/>
      <c r="J1" s="82"/>
      <c r="K1" s="82"/>
      <c r="L1" s="82"/>
      <c r="M1" s="82"/>
      <c r="Q1" s="186">
        <f>COUNTIF(K$9:M$48,Menu!D3)</f>
        <v>0</v>
      </c>
    </row>
    <row r="2" spans="1:17" x14ac:dyDescent="0.35">
      <c r="A2" s="21"/>
      <c r="B2" s="21"/>
      <c r="C2" s="21"/>
      <c r="D2" s="21"/>
      <c r="E2" s="82"/>
      <c r="F2" s="82"/>
      <c r="G2" s="82"/>
      <c r="H2" s="21"/>
      <c r="I2" s="21"/>
      <c r="J2" s="82"/>
      <c r="K2" s="82"/>
      <c r="L2" s="82"/>
      <c r="M2" s="82"/>
      <c r="Q2" s="186">
        <f>COUNTIF(K$9:M$48,Menu!D4)</f>
        <v>0</v>
      </c>
    </row>
    <row r="3" spans="1:17" ht="13.15" x14ac:dyDescent="0.35">
      <c r="A3" s="275" t="s">
        <v>28</v>
      </c>
      <c r="B3" s="275"/>
      <c r="C3" s="275"/>
      <c r="D3" s="208" t="str">
        <f>IF('Algemene Informatie'!$B$3=0,"",'Algemene Informatie'!$B$3&amp;", "&amp;'Algemene Informatie'!$B$4&amp;" ("&amp;'Algemene Informatie'!$B$5&amp;")"&amp;" "&amp;'Algemene Informatie'!$B$13)</f>
        <v/>
      </c>
      <c r="E3" s="86"/>
      <c r="F3" s="88"/>
      <c r="G3" s="89"/>
      <c r="H3" s="21"/>
      <c r="I3" s="275" t="s">
        <v>78</v>
      </c>
      <c r="J3" s="275"/>
      <c r="K3" s="274" t="str">
        <f>IF('Algemene Informatie'!$B$39=0,"",'Algemene Informatie'!$B$39)</f>
        <v>2017-2018</v>
      </c>
      <c r="L3" s="274"/>
      <c r="M3" s="274"/>
      <c r="Q3" s="186">
        <f>COUNTIF(K$9:M$48,Menu!D5)</f>
        <v>0</v>
      </c>
    </row>
    <row r="4" spans="1:17" ht="13.15" x14ac:dyDescent="0.35">
      <c r="A4" s="276" t="s">
        <v>61</v>
      </c>
      <c r="B4" s="277"/>
      <c r="C4" s="278"/>
      <c r="D4" s="208" t="str">
        <f>IF('Algemene Informatie'!$B$17=0,"",'Algemene Informatie'!$B$17)</f>
        <v/>
      </c>
      <c r="E4" s="86"/>
      <c r="F4" s="88"/>
      <c r="G4" s="89"/>
      <c r="H4" s="21"/>
      <c r="I4" s="275" t="s">
        <v>29</v>
      </c>
      <c r="J4" s="275"/>
      <c r="K4" s="274" t="str">
        <f>IF('Algemene Informatie'!$B$28=0,"",'Algemene Informatie'!$B$28)</f>
        <v/>
      </c>
      <c r="L4" s="274"/>
      <c r="M4" s="274"/>
      <c r="Q4" s="186">
        <f>COUNTIF(K$9:M$48,Menu!D6)</f>
        <v>0</v>
      </c>
    </row>
    <row r="5" spans="1:17" ht="13.15" x14ac:dyDescent="0.35">
      <c r="A5" s="275" t="s">
        <v>88</v>
      </c>
      <c r="B5" s="275"/>
      <c r="C5" s="275"/>
      <c r="D5" s="208" t="str">
        <f>IF('Algemene Informatie'!$B$18=0,"",'Algemene Informatie'!$B$18)</f>
        <v/>
      </c>
      <c r="E5" s="86"/>
      <c r="F5" s="86"/>
      <c r="G5" s="82"/>
      <c r="H5" s="21"/>
      <c r="I5" s="275" t="s">
        <v>30</v>
      </c>
      <c r="J5" s="275"/>
      <c r="K5" s="274" t="str">
        <f>IF('Algemene Informatie'!$B$32=0,"",'Algemene Informatie'!$B$32)</f>
        <v/>
      </c>
      <c r="L5" s="274"/>
      <c r="M5" s="274"/>
      <c r="Q5" s="186">
        <f>COUNTIF(K$9:M$48,Menu!D7)</f>
        <v>0</v>
      </c>
    </row>
    <row r="6" spans="1:17" ht="13.15" x14ac:dyDescent="0.35">
      <c r="A6" s="91"/>
      <c r="B6" s="88"/>
      <c r="C6" s="88"/>
      <c r="D6" s="92"/>
      <c r="E6" s="86"/>
      <c r="F6" s="86"/>
      <c r="G6" s="82"/>
      <c r="H6" s="82"/>
      <c r="I6" s="88"/>
      <c r="J6" s="88"/>
      <c r="K6" s="92"/>
      <c r="L6" s="92"/>
      <c r="M6" s="92"/>
      <c r="Q6" s="186">
        <f>COUNTIF(K$9:M$48,Menu!D8)</f>
        <v>0</v>
      </c>
    </row>
    <row r="7" spans="1:17" ht="13.15" x14ac:dyDescent="0.4">
      <c r="A7" s="279" t="str">
        <f>IF(AND(ISNONTEXT($A$9),NOT(ISBLANK($A$9))),"RAPPORTAGE WEEK "&amp;1+INT((A9-DATE(YEAR(A9+4-WEEKDAY(A9+6)),1,5)+WEEKDAY(DATE(YEAR(A9+4-WEEKDAY(A9+6)),1,3)))/7),"RAPPORTAGE WEEK Nr.")</f>
        <v>RAPPORTAGE WEEK 25</v>
      </c>
      <c r="B7" s="280"/>
      <c r="C7" s="280"/>
      <c r="D7" s="280"/>
      <c r="E7" s="280"/>
      <c r="F7" s="280"/>
      <c r="G7" s="280"/>
      <c r="H7" s="280"/>
      <c r="I7" s="280"/>
      <c r="J7" s="280"/>
      <c r="K7" s="280"/>
      <c r="L7" s="280"/>
      <c r="M7" s="281"/>
      <c r="Q7" s="186">
        <f>COUNTIF(K$9:M$48,Menu!D9)</f>
        <v>0</v>
      </c>
    </row>
    <row r="8" spans="1:17" s="61" customFormat="1" ht="13.15" x14ac:dyDescent="0.35">
      <c r="A8" s="109" t="s">
        <v>31</v>
      </c>
      <c r="B8" s="131" t="s">
        <v>75</v>
      </c>
      <c r="C8" s="109" t="s">
        <v>32</v>
      </c>
      <c r="D8" s="132"/>
      <c r="E8" s="132"/>
      <c r="F8" s="132"/>
      <c r="G8" s="132"/>
      <c r="H8" s="132"/>
      <c r="I8" s="133"/>
      <c r="J8" s="134" t="s">
        <v>72</v>
      </c>
      <c r="K8" s="282" t="s">
        <v>221</v>
      </c>
      <c r="L8" s="283"/>
      <c r="M8" s="284"/>
      <c r="N8" s="135"/>
      <c r="Q8" s="186">
        <f>COUNTIF(K$9:M$48,Menu!D10)</f>
        <v>0</v>
      </c>
    </row>
    <row r="9" spans="1:17" ht="12.75" customHeight="1" x14ac:dyDescent="0.35">
      <c r="A9" s="84">
        <f>'BPV-tijd'!P46</f>
        <v>43269</v>
      </c>
      <c r="B9" s="85">
        <v>1</v>
      </c>
      <c r="C9" s="269"/>
      <c r="D9" s="270"/>
      <c r="E9" s="270"/>
      <c r="F9" s="270"/>
      <c r="G9" s="270"/>
      <c r="H9" s="270"/>
      <c r="I9" s="271"/>
      <c r="J9" s="130"/>
      <c r="K9" s="266"/>
      <c r="L9" s="267"/>
      <c r="M9" s="268"/>
      <c r="Q9" s="186">
        <f>COUNTIF(K$9:M$48,Menu!D11)</f>
        <v>0</v>
      </c>
    </row>
    <row r="10" spans="1:17" ht="12.75" customHeight="1" x14ac:dyDescent="0.35">
      <c r="A10" s="84"/>
      <c r="B10" s="85">
        <v>2</v>
      </c>
      <c r="C10" s="269"/>
      <c r="D10" s="270"/>
      <c r="E10" s="270"/>
      <c r="F10" s="270"/>
      <c r="G10" s="270"/>
      <c r="H10" s="270"/>
      <c r="I10" s="271"/>
      <c r="J10" s="130"/>
      <c r="K10" s="266"/>
      <c r="L10" s="267"/>
      <c r="M10" s="268"/>
      <c r="Q10" s="186">
        <f>COUNTIF(K$9:M$48,Menu!D12)</f>
        <v>0</v>
      </c>
    </row>
    <row r="11" spans="1:17" ht="12.75" customHeight="1" x14ac:dyDescent="0.35">
      <c r="A11" s="84"/>
      <c r="B11" s="85">
        <v>3</v>
      </c>
      <c r="C11" s="269"/>
      <c r="D11" s="270"/>
      <c r="E11" s="270"/>
      <c r="F11" s="270"/>
      <c r="G11" s="270"/>
      <c r="H11" s="270"/>
      <c r="I11" s="271"/>
      <c r="J11" s="130"/>
      <c r="K11" s="266"/>
      <c r="L11" s="267"/>
      <c r="M11" s="268"/>
      <c r="Q11" s="186">
        <f>COUNTIF(K$9:M$48,Menu!D13)</f>
        <v>0</v>
      </c>
    </row>
    <row r="12" spans="1:17" ht="12.75" customHeight="1" x14ac:dyDescent="0.35">
      <c r="A12" s="84"/>
      <c r="B12" s="85">
        <v>4</v>
      </c>
      <c r="C12" s="269"/>
      <c r="D12" s="270"/>
      <c r="E12" s="270"/>
      <c r="F12" s="270"/>
      <c r="G12" s="270"/>
      <c r="H12" s="270"/>
      <c r="I12" s="271"/>
      <c r="J12" s="130"/>
      <c r="K12" s="266"/>
      <c r="L12" s="267"/>
      <c r="M12" s="268"/>
    </row>
    <row r="13" spans="1:17" ht="12.75" customHeight="1" x14ac:dyDescent="0.35">
      <c r="A13" s="84"/>
      <c r="B13" s="85">
        <v>5</v>
      </c>
      <c r="C13" s="269"/>
      <c r="D13" s="270"/>
      <c r="E13" s="270"/>
      <c r="F13" s="270"/>
      <c r="G13" s="270"/>
      <c r="H13" s="270"/>
      <c r="I13" s="271"/>
      <c r="J13" s="130"/>
      <c r="K13" s="266"/>
      <c r="L13" s="267"/>
      <c r="M13" s="268"/>
    </row>
    <row r="14" spans="1:17" ht="12.75" customHeight="1" x14ac:dyDescent="0.35">
      <c r="A14" s="84"/>
      <c r="B14" s="85">
        <v>6</v>
      </c>
      <c r="C14" s="269"/>
      <c r="D14" s="270"/>
      <c r="E14" s="270"/>
      <c r="F14" s="270"/>
      <c r="G14" s="270"/>
      <c r="H14" s="270"/>
      <c r="I14" s="271"/>
      <c r="J14" s="130"/>
      <c r="K14" s="266"/>
      <c r="L14" s="267"/>
      <c r="M14" s="268"/>
    </row>
    <row r="15" spans="1:17" ht="12.75" customHeight="1" x14ac:dyDescent="0.35">
      <c r="A15" s="84"/>
      <c r="B15" s="85">
        <v>7</v>
      </c>
      <c r="C15" s="269"/>
      <c r="D15" s="270"/>
      <c r="E15" s="270"/>
      <c r="F15" s="270"/>
      <c r="G15" s="270"/>
      <c r="H15" s="270"/>
      <c r="I15" s="271"/>
      <c r="J15" s="130"/>
      <c r="K15" s="266"/>
      <c r="L15" s="267"/>
      <c r="M15" s="268"/>
    </row>
    <row r="16" spans="1:17" ht="12.75" customHeight="1" x14ac:dyDescent="0.35">
      <c r="A16" s="84"/>
      <c r="B16" s="85">
        <v>8</v>
      </c>
      <c r="C16" s="269"/>
      <c r="D16" s="270"/>
      <c r="E16" s="270"/>
      <c r="F16" s="270"/>
      <c r="G16" s="270"/>
      <c r="H16" s="270"/>
      <c r="I16" s="271"/>
      <c r="J16" s="130"/>
      <c r="K16" s="266"/>
      <c r="L16" s="267"/>
      <c r="M16" s="268"/>
    </row>
    <row r="17" spans="1:13" ht="12.75" customHeight="1" x14ac:dyDescent="0.35">
      <c r="A17" s="84">
        <f>A9+1</f>
        <v>43270</v>
      </c>
      <c r="B17" s="85">
        <v>1</v>
      </c>
      <c r="C17" s="269"/>
      <c r="D17" s="270"/>
      <c r="E17" s="270"/>
      <c r="F17" s="270"/>
      <c r="G17" s="270"/>
      <c r="H17" s="270"/>
      <c r="I17" s="271"/>
      <c r="J17" s="130"/>
      <c r="K17" s="266"/>
      <c r="L17" s="267"/>
      <c r="M17" s="268"/>
    </row>
    <row r="18" spans="1:13" ht="12.75" customHeight="1" x14ac:dyDescent="0.35">
      <c r="A18" s="84"/>
      <c r="B18" s="85">
        <v>2</v>
      </c>
      <c r="C18" s="269"/>
      <c r="D18" s="270"/>
      <c r="E18" s="270"/>
      <c r="F18" s="270"/>
      <c r="G18" s="270"/>
      <c r="H18" s="270"/>
      <c r="I18" s="271"/>
      <c r="J18" s="130"/>
      <c r="K18" s="266"/>
      <c r="L18" s="267"/>
      <c r="M18" s="268"/>
    </row>
    <row r="19" spans="1:13" ht="12.75" customHeight="1" x14ac:dyDescent="0.35">
      <c r="A19" s="84"/>
      <c r="B19" s="85">
        <v>3</v>
      </c>
      <c r="C19" s="269"/>
      <c r="D19" s="270"/>
      <c r="E19" s="270"/>
      <c r="F19" s="270"/>
      <c r="G19" s="270"/>
      <c r="H19" s="270"/>
      <c r="I19" s="271"/>
      <c r="J19" s="130"/>
      <c r="K19" s="266"/>
      <c r="L19" s="267"/>
      <c r="M19" s="268"/>
    </row>
    <row r="20" spans="1:13" ht="12.75" customHeight="1" x14ac:dyDescent="0.35">
      <c r="A20" s="84"/>
      <c r="B20" s="85">
        <v>4</v>
      </c>
      <c r="C20" s="269"/>
      <c r="D20" s="270"/>
      <c r="E20" s="270"/>
      <c r="F20" s="270"/>
      <c r="G20" s="270"/>
      <c r="H20" s="270"/>
      <c r="I20" s="271"/>
      <c r="J20" s="130"/>
      <c r="K20" s="266"/>
      <c r="L20" s="267"/>
      <c r="M20" s="268"/>
    </row>
    <row r="21" spans="1:13" x14ac:dyDescent="0.35">
      <c r="A21" s="84"/>
      <c r="B21" s="85">
        <v>5</v>
      </c>
      <c r="C21" s="269"/>
      <c r="D21" s="270"/>
      <c r="E21" s="270"/>
      <c r="F21" s="270"/>
      <c r="G21" s="270"/>
      <c r="H21" s="270"/>
      <c r="I21" s="271"/>
      <c r="J21" s="130"/>
      <c r="K21" s="266"/>
      <c r="L21" s="267"/>
      <c r="M21" s="268"/>
    </row>
    <row r="22" spans="1:13" x14ac:dyDescent="0.35">
      <c r="A22" s="84"/>
      <c r="B22" s="85">
        <v>6</v>
      </c>
      <c r="C22" s="269"/>
      <c r="D22" s="270"/>
      <c r="E22" s="270"/>
      <c r="F22" s="270"/>
      <c r="G22" s="270"/>
      <c r="H22" s="270"/>
      <c r="I22" s="271"/>
      <c r="J22" s="130"/>
      <c r="K22" s="266"/>
      <c r="L22" s="267"/>
      <c r="M22" s="268"/>
    </row>
    <row r="23" spans="1:13" x14ac:dyDescent="0.35">
      <c r="A23" s="84"/>
      <c r="B23" s="85">
        <v>7</v>
      </c>
      <c r="C23" s="269"/>
      <c r="D23" s="270"/>
      <c r="E23" s="270"/>
      <c r="F23" s="270"/>
      <c r="G23" s="270"/>
      <c r="H23" s="270"/>
      <c r="I23" s="271"/>
      <c r="J23" s="130"/>
      <c r="K23" s="266"/>
      <c r="L23" s="267"/>
      <c r="M23" s="268"/>
    </row>
    <row r="24" spans="1:13" x14ac:dyDescent="0.35">
      <c r="A24" s="84"/>
      <c r="B24" s="85">
        <v>8</v>
      </c>
      <c r="C24" s="269"/>
      <c r="D24" s="270"/>
      <c r="E24" s="270"/>
      <c r="F24" s="270"/>
      <c r="G24" s="270"/>
      <c r="H24" s="270"/>
      <c r="I24" s="271"/>
      <c r="J24" s="130"/>
      <c r="K24" s="266"/>
      <c r="L24" s="267"/>
      <c r="M24" s="268"/>
    </row>
    <row r="25" spans="1:13" x14ac:dyDescent="0.35">
      <c r="A25" s="84">
        <f>A9+2</f>
        <v>43271</v>
      </c>
      <c r="B25" s="85">
        <v>1</v>
      </c>
      <c r="C25" s="269"/>
      <c r="D25" s="270"/>
      <c r="E25" s="270"/>
      <c r="F25" s="270"/>
      <c r="G25" s="270"/>
      <c r="H25" s="270"/>
      <c r="I25" s="271"/>
      <c r="J25" s="130"/>
      <c r="K25" s="266"/>
      <c r="L25" s="267"/>
      <c r="M25" s="268"/>
    </row>
    <row r="26" spans="1:13" x14ac:dyDescent="0.35">
      <c r="A26" s="84"/>
      <c r="B26" s="85">
        <v>2</v>
      </c>
      <c r="C26" s="269"/>
      <c r="D26" s="270"/>
      <c r="E26" s="270"/>
      <c r="F26" s="270"/>
      <c r="G26" s="270"/>
      <c r="H26" s="270"/>
      <c r="I26" s="271"/>
      <c r="J26" s="130"/>
      <c r="K26" s="266"/>
      <c r="L26" s="267"/>
      <c r="M26" s="268"/>
    </row>
    <row r="27" spans="1:13" x14ac:dyDescent="0.35">
      <c r="A27" s="84"/>
      <c r="B27" s="85">
        <v>3</v>
      </c>
      <c r="C27" s="269"/>
      <c r="D27" s="270"/>
      <c r="E27" s="270"/>
      <c r="F27" s="270"/>
      <c r="G27" s="270"/>
      <c r="H27" s="270"/>
      <c r="I27" s="271"/>
      <c r="J27" s="130"/>
      <c r="K27" s="266"/>
      <c r="L27" s="267"/>
      <c r="M27" s="268"/>
    </row>
    <row r="28" spans="1:13" x14ac:dyDescent="0.35">
      <c r="A28" s="84"/>
      <c r="B28" s="85">
        <v>4</v>
      </c>
      <c r="C28" s="269"/>
      <c r="D28" s="270"/>
      <c r="E28" s="270"/>
      <c r="F28" s="270"/>
      <c r="G28" s="270"/>
      <c r="H28" s="270"/>
      <c r="I28" s="271"/>
      <c r="J28" s="130"/>
      <c r="K28" s="266"/>
      <c r="L28" s="267"/>
      <c r="M28" s="268"/>
    </row>
    <row r="29" spans="1:13" x14ac:dyDescent="0.35">
      <c r="A29" s="84"/>
      <c r="B29" s="85">
        <v>5</v>
      </c>
      <c r="C29" s="269"/>
      <c r="D29" s="270"/>
      <c r="E29" s="270"/>
      <c r="F29" s="270"/>
      <c r="G29" s="270"/>
      <c r="H29" s="270"/>
      <c r="I29" s="271"/>
      <c r="J29" s="130"/>
      <c r="K29" s="266"/>
      <c r="L29" s="267"/>
      <c r="M29" s="268"/>
    </row>
    <row r="30" spans="1:13" x14ac:dyDescent="0.35">
      <c r="A30" s="84"/>
      <c r="B30" s="85">
        <v>6</v>
      </c>
      <c r="C30" s="269"/>
      <c r="D30" s="270"/>
      <c r="E30" s="270"/>
      <c r="F30" s="270"/>
      <c r="G30" s="270"/>
      <c r="H30" s="270"/>
      <c r="I30" s="271"/>
      <c r="J30" s="130"/>
      <c r="K30" s="266"/>
      <c r="L30" s="267"/>
      <c r="M30" s="268"/>
    </row>
    <row r="31" spans="1:13" x14ac:dyDescent="0.35">
      <c r="A31" s="84"/>
      <c r="B31" s="85">
        <v>7</v>
      </c>
      <c r="C31" s="269"/>
      <c r="D31" s="270"/>
      <c r="E31" s="270"/>
      <c r="F31" s="270"/>
      <c r="G31" s="270"/>
      <c r="H31" s="270"/>
      <c r="I31" s="271"/>
      <c r="J31" s="130"/>
      <c r="K31" s="266"/>
      <c r="L31" s="267"/>
      <c r="M31" s="268"/>
    </row>
    <row r="32" spans="1:13" x14ac:dyDescent="0.35">
      <c r="A32" s="84"/>
      <c r="B32" s="85">
        <v>8</v>
      </c>
      <c r="C32" s="269"/>
      <c r="D32" s="270"/>
      <c r="E32" s="270"/>
      <c r="F32" s="270"/>
      <c r="G32" s="270"/>
      <c r="H32" s="270"/>
      <c r="I32" s="271"/>
      <c r="J32" s="130"/>
      <c r="K32" s="266"/>
      <c r="L32" s="267"/>
      <c r="M32" s="268"/>
    </row>
    <row r="33" spans="1:13" x14ac:dyDescent="0.35">
      <c r="A33" s="84">
        <f>A9+3</f>
        <v>43272</v>
      </c>
      <c r="B33" s="85">
        <v>1</v>
      </c>
      <c r="C33" s="269"/>
      <c r="D33" s="270"/>
      <c r="E33" s="270"/>
      <c r="F33" s="270"/>
      <c r="G33" s="270"/>
      <c r="H33" s="270"/>
      <c r="I33" s="271"/>
      <c r="J33" s="130"/>
      <c r="K33" s="266"/>
      <c r="L33" s="267"/>
      <c r="M33" s="268"/>
    </row>
    <row r="34" spans="1:13" x14ac:dyDescent="0.35">
      <c r="A34" s="84"/>
      <c r="B34" s="85">
        <v>2</v>
      </c>
      <c r="C34" s="269"/>
      <c r="D34" s="270"/>
      <c r="E34" s="270"/>
      <c r="F34" s="270"/>
      <c r="G34" s="270"/>
      <c r="H34" s="270"/>
      <c r="I34" s="271"/>
      <c r="J34" s="130"/>
      <c r="K34" s="266"/>
      <c r="L34" s="267"/>
      <c r="M34" s="268"/>
    </row>
    <row r="35" spans="1:13" x14ac:dyDescent="0.35">
      <c r="A35" s="84"/>
      <c r="B35" s="85">
        <v>3</v>
      </c>
      <c r="C35" s="269"/>
      <c r="D35" s="270"/>
      <c r="E35" s="270"/>
      <c r="F35" s="270"/>
      <c r="G35" s="270"/>
      <c r="H35" s="270"/>
      <c r="I35" s="271"/>
      <c r="J35" s="130"/>
      <c r="K35" s="266"/>
      <c r="L35" s="267"/>
      <c r="M35" s="268"/>
    </row>
    <row r="36" spans="1:13" x14ac:dyDescent="0.35">
      <c r="A36" s="84"/>
      <c r="B36" s="85">
        <v>4</v>
      </c>
      <c r="C36" s="269"/>
      <c r="D36" s="270"/>
      <c r="E36" s="270"/>
      <c r="F36" s="270"/>
      <c r="G36" s="270"/>
      <c r="H36" s="270"/>
      <c r="I36" s="271"/>
      <c r="J36" s="130"/>
      <c r="K36" s="266"/>
      <c r="L36" s="267"/>
      <c r="M36" s="268"/>
    </row>
    <row r="37" spans="1:13" x14ac:dyDescent="0.35">
      <c r="A37" s="84"/>
      <c r="B37" s="85">
        <v>5</v>
      </c>
      <c r="C37" s="269"/>
      <c r="D37" s="270"/>
      <c r="E37" s="270"/>
      <c r="F37" s="270"/>
      <c r="G37" s="270"/>
      <c r="H37" s="270"/>
      <c r="I37" s="271"/>
      <c r="J37" s="130"/>
      <c r="K37" s="266"/>
      <c r="L37" s="267"/>
      <c r="M37" s="268"/>
    </row>
    <row r="38" spans="1:13" x14ac:dyDescent="0.35">
      <c r="A38" s="84"/>
      <c r="B38" s="85">
        <v>6</v>
      </c>
      <c r="C38" s="269"/>
      <c r="D38" s="270"/>
      <c r="E38" s="270"/>
      <c r="F38" s="270"/>
      <c r="G38" s="270"/>
      <c r="H38" s="270"/>
      <c r="I38" s="271"/>
      <c r="J38" s="130"/>
      <c r="K38" s="266"/>
      <c r="L38" s="267"/>
      <c r="M38" s="268"/>
    </row>
    <row r="39" spans="1:13" x14ac:dyDescent="0.35">
      <c r="A39" s="84"/>
      <c r="B39" s="85">
        <v>7</v>
      </c>
      <c r="C39" s="269"/>
      <c r="D39" s="270"/>
      <c r="E39" s="270"/>
      <c r="F39" s="270"/>
      <c r="G39" s="270"/>
      <c r="H39" s="270"/>
      <c r="I39" s="271"/>
      <c r="J39" s="130"/>
      <c r="K39" s="266"/>
      <c r="L39" s="267"/>
      <c r="M39" s="268"/>
    </row>
    <row r="40" spans="1:13" x14ac:dyDescent="0.35">
      <c r="A40" s="84"/>
      <c r="B40" s="85">
        <v>8</v>
      </c>
      <c r="C40" s="269"/>
      <c r="D40" s="270"/>
      <c r="E40" s="270"/>
      <c r="F40" s="270"/>
      <c r="G40" s="270"/>
      <c r="H40" s="270"/>
      <c r="I40" s="271"/>
      <c r="J40" s="130"/>
      <c r="K40" s="266"/>
      <c r="L40" s="267"/>
      <c r="M40" s="268"/>
    </row>
    <row r="41" spans="1:13" x14ac:dyDescent="0.35">
      <c r="A41" s="84">
        <f>A9+4</f>
        <v>43273</v>
      </c>
      <c r="B41" s="85">
        <v>1</v>
      </c>
      <c r="C41" s="269"/>
      <c r="D41" s="270"/>
      <c r="E41" s="270"/>
      <c r="F41" s="270"/>
      <c r="G41" s="270"/>
      <c r="H41" s="270"/>
      <c r="I41" s="271"/>
      <c r="J41" s="130"/>
      <c r="K41" s="266"/>
      <c r="L41" s="267"/>
      <c r="M41" s="268"/>
    </row>
    <row r="42" spans="1:13" x14ac:dyDescent="0.35">
      <c r="A42" s="84"/>
      <c r="B42" s="85">
        <v>2</v>
      </c>
      <c r="C42" s="269"/>
      <c r="D42" s="270"/>
      <c r="E42" s="270"/>
      <c r="F42" s="270"/>
      <c r="G42" s="270"/>
      <c r="H42" s="270"/>
      <c r="I42" s="271"/>
      <c r="J42" s="130"/>
      <c r="K42" s="266"/>
      <c r="L42" s="267"/>
      <c r="M42" s="268"/>
    </row>
    <row r="43" spans="1:13" x14ac:dyDescent="0.35">
      <c r="A43" s="84"/>
      <c r="B43" s="85">
        <v>3</v>
      </c>
      <c r="C43" s="269"/>
      <c r="D43" s="270"/>
      <c r="E43" s="270"/>
      <c r="F43" s="270"/>
      <c r="G43" s="270"/>
      <c r="H43" s="270"/>
      <c r="I43" s="271"/>
      <c r="J43" s="130"/>
      <c r="K43" s="266"/>
      <c r="L43" s="267"/>
      <c r="M43" s="268"/>
    </row>
    <row r="44" spans="1:13" x14ac:dyDescent="0.35">
      <c r="A44" s="84"/>
      <c r="B44" s="85">
        <v>4</v>
      </c>
      <c r="C44" s="269"/>
      <c r="D44" s="270"/>
      <c r="E44" s="270"/>
      <c r="F44" s="270"/>
      <c r="G44" s="270"/>
      <c r="H44" s="270"/>
      <c r="I44" s="271"/>
      <c r="J44" s="130"/>
      <c r="K44" s="266"/>
      <c r="L44" s="267"/>
      <c r="M44" s="268"/>
    </row>
    <row r="45" spans="1:13" x14ac:dyDescent="0.35">
      <c r="A45" s="84"/>
      <c r="B45" s="85">
        <v>5</v>
      </c>
      <c r="C45" s="269"/>
      <c r="D45" s="270"/>
      <c r="E45" s="270"/>
      <c r="F45" s="270"/>
      <c r="G45" s="270"/>
      <c r="H45" s="270"/>
      <c r="I45" s="271"/>
      <c r="J45" s="130"/>
      <c r="K45" s="266"/>
      <c r="L45" s="267"/>
      <c r="M45" s="268"/>
    </row>
    <row r="46" spans="1:13" x14ac:dyDescent="0.35">
      <c r="A46" s="84"/>
      <c r="B46" s="85">
        <v>6</v>
      </c>
      <c r="C46" s="269"/>
      <c r="D46" s="270"/>
      <c r="E46" s="270"/>
      <c r="F46" s="270"/>
      <c r="G46" s="270"/>
      <c r="H46" s="270"/>
      <c r="I46" s="271"/>
      <c r="J46" s="130"/>
      <c r="K46" s="266"/>
      <c r="L46" s="267"/>
      <c r="M46" s="268"/>
    </row>
    <row r="47" spans="1:13" x14ac:dyDescent="0.35">
      <c r="A47" s="84"/>
      <c r="B47" s="85">
        <v>7</v>
      </c>
      <c r="C47" s="269"/>
      <c r="D47" s="270"/>
      <c r="E47" s="270"/>
      <c r="F47" s="270"/>
      <c r="G47" s="270"/>
      <c r="H47" s="270"/>
      <c r="I47" s="271"/>
      <c r="J47" s="130"/>
      <c r="K47" s="266"/>
      <c r="L47" s="267"/>
      <c r="M47" s="268"/>
    </row>
    <row r="48" spans="1:13" x14ac:dyDescent="0.35">
      <c r="A48" s="84"/>
      <c r="B48" s="85">
        <v>8</v>
      </c>
      <c r="C48" s="269"/>
      <c r="D48" s="270"/>
      <c r="E48" s="270"/>
      <c r="F48" s="270"/>
      <c r="G48" s="270"/>
      <c r="H48" s="270"/>
      <c r="I48" s="271"/>
      <c r="J48" s="130"/>
      <c r="K48" s="266"/>
      <c r="L48" s="267"/>
      <c r="M48" s="268"/>
    </row>
    <row r="49" spans="1:13" ht="14.25" customHeight="1" x14ac:dyDescent="0.35">
      <c r="A49" s="272"/>
      <c r="B49" s="272"/>
      <c r="C49" s="273"/>
      <c r="D49" s="273"/>
      <c r="E49" s="24"/>
      <c r="F49" s="23"/>
      <c r="G49" s="228" t="s">
        <v>268</v>
      </c>
      <c r="H49" s="229">
        <f>'rapp 20'!H49+'rapp 20'!J49</f>
        <v>0</v>
      </c>
      <c r="I49" s="226"/>
      <c r="J49" s="108">
        <f>SUM(J9:J48)</f>
        <v>0</v>
      </c>
      <c r="K49" s="108" t="s">
        <v>60</v>
      </c>
      <c r="L49" s="82"/>
      <c r="M49" s="230" t="str">
        <f>"Totaal:"&amp;(H49+J49)</f>
        <v>Totaal:0</v>
      </c>
    </row>
  </sheetData>
  <sheetProtection algorithmName="SHA-512" hashValue="jxX2up4NNwDlxuzpnOGrklKpwAe0fG9I/E/bqAdnuSBHbgDw1QtEe6RefGp3h2e8tDKDTfSj/VQHnc6qmZ2pag==" saltValue="iB6mF7DxV6sOO19Yg4UVgA==" spinCount="100000" sheet="1" selectLockedCells="1"/>
  <mergeCells count="92">
    <mergeCell ref="A49:D49"/>
    <mergeCell ref="C46:I46"/>
    <mergeCell ref="K46:M46"/>
    <mergeCell ref="C47:I47"/>
    <mergeCell ref="K47:M47"/>
    <mergeCell ref="C48:I48"/>
    <mergeCell ref="K48:M48"/>
    <mergeCell ref="C43:I43"/>
    <mergeCell ref="K43:M43"/>
    <mergeCell ref="C44:I44"/>
    <mergeCell ref="K44:M44"/>
    <mergeCell ref="C45:I45"/>
    <mergeCell ref="K45:M45"/>
    <mergeCell ref="C40:I40"/>
    <mergeCell ref="K40:M40"/>
    <mergeCell ref="C41:I41"/>
    <mergeCell ref="K41:M41"/>
    <mergeCell ref="C42:I42"/>
    <mergeCell ref="K42:M42"/>
    <mergeCell ref="C37:I37"/>
    <mergeCell ref="K37:M37"/>
    <mergeCell ref="C38:I38"/>
    <mergeCell ref="K38:M38"/>
    <mergeCell ref="C39:I39"/>
    <mergeCell ref="K39:M39"/>
    <mergeCell ref="C34:I34"/>
    <mergeCell ref="K34:M34"/>
    <mergeCell ref="C35:I35"/>
    <mergeCell ref="K35:M35"/>
    <mergeCell ref="C36:I36"/>
    <mergeCell ref="K36:M36"/>
    <mergeCell ref="C31:I31"/>
    <mergeCell ref="K31:M31"/>
    <mergeCell ref="C32:I32"/>
    <mergeCell ref="K32:M32"/>
    <mergeCell ref="C33:I33"/>
    <mergeCell ref="K33:M33"/>
    <mergeCell ref="C28:I28"/>
    <mergeCell ref="K28:M28"/>
    <mergeCell ref="C29:I29"/>
    <mergeCell ref="K29:M29"/>
    <mergeCell ref="C30:I30"/>
    <mergeCell ref="K30:M30"/>
    <mergeCell ref="C25:I25"/>
    <mergeCell ref="K25:M25"/>
    <mergeCell ref="C26:I26"/>
    <mergeCell ref="K26:M26"/>
    <mergeCell ref="C27:I27"/>
    <mergeCell ref="K27:M27"/>
    <mergeCell ref="C22:I22"/>
    <mergeCell ref="K22:M22"/>
    <mergeCell ref="C23:I23"/>
    <mergeCell ref="K23:M23"/>
    <mergeCell ref="C24:I24"/>
    <mergeCell ref="K24:M24"/>
    <mergeCell ref="C19:I19"/>
    <mergeCell ref="K19:M19"/>
    <mergeCell ref="C20:I20"/>
    <mergeCell ref="K20:M20"/>
    <mergeCell ref="C21:I21"/>
    <mergeCell ref="K21:M21"/>
    <mergeCell ref="C16:I16"/>
    <mergeCell ref="K16:M16"/>
    <mergeCell ref="C17:I17"/>
    <mergeCell ref="K17:M17"/>
    <mergeCell ref="C18:I18"/>
    <mergeCell ref="K18:M18"/>
    <mergeCell ref="C13:I13"/>
    <mergeCell ref="K13:M13"/>
    <mergeCell ref="C14:I14"/>
    <mergeCell ref="K14:M14"/>
    <mergeCell ref="C15:I15"/>
    <mergeCell ref="K15:M15"/>
    <mergeCell ref="C10:I10"/>
    <mergeCell ref="K10:M10"/>
    <mergeCell ref="C11:I11"/>
    <mergeCell ref="K11:M11"/>
    <mergeCell ref="C12:I12"/>
    <mergeCell ref="K12:M12"/>
    <mergeCell ref="C9:I9"/>
    <mergeCell ref="K9:M9"/>
    <mergeCell ref="A3:C3"/>
    <mergeCell ref="I3:J3"/>
    <mergeCell ref="K3:M3"/>
    <mergeCell ref="A4:C4"/>
    <mergeCell ref="I4:J4"/>
    <mergeCell ref="K4:M4"/>
    <mergeCell ref="A5:C5"/>
    <mergeCell ref="I5:J5"/>
    <mergeCell ref="K5:M5"/>
    <mergeCell ref="A7:M7"/>
    <mergeCell ref="K8:M8"/>
  </mergeCells>
  <dataValidations count="1">
    <dataValidation type="list" allowBlank="1" showInputMessage="1" showErrorMessage="1" sqref="K9:M48" xr:uid="{704BFC9B-6E6A-47B7-B7DD-7365033211F6}">
      <formula1>IF(Oplnr=1,AMO,IF(Oplnr=2,GD,KO))</formula1>
    </dataValidation>
  </dataValidations>
  <pageMargins left="0.70866141732283472" right="0.59055118110236227" top="0.47244094488188981" bottom="1.0236220472440944" header="0.31496062992125984" footer="0.31496062992125984"/>
  <pageSetup paperSize="9" scale="74"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CE90B-9FEA-4576-B916-64C7CA5E3E69}">
  <sheetPr codeName="Blad32">
    <pageSetUpPr fitToPage="1"/>
  </sheetPr>
  <dimension ref="A1:Q49"/>
  <sheetViews>
    <sheetView zoomScale="90" zoomScaleNormal="90" workbookViewId="0">
      <selection activeCell="B3" sqref="B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8.6640625" customWidth="1"/>
    <col min="10" max="10" width="10.796875" customWidth="1"/>
    <col min="11" max="12" width="13.265625" customWidth="1"/>
    <col min="13" max="13" width="16.53125" customWidth="1"/>
    <col min="14" max="14" width="9.1328125" style="9" customWidth="1"/>
    <col min="15" max="15" width="9.06640625" customWidth="1"/>
    <col min="17" max="17" width="9.06640625" style="186"/>
  </cols>
  <sheetData>
    <row r="1" spans="1:17" ht="15" x14ac:dyDescent="0.4">
      <c r="A1" s="22" t="str">
        <f>"Bijlage 6: Weekrapportage "&amp;'Algemene Informatie'!$B$16</f>
        <v>Bijlage 6: Weekrapportage AMO (Applicatie- en mediaontwikkelaar 25187)</v>
      </c>
      <c r="B1" s="22"/>
      <c r="C1" s="21"/>
      <c r="D1" s="21"/>
      <c r="E1" s="21"/>
      <c r="F1" s="21"/>
      <c r="G1" s="21"/>
      <c r="H1" s="21"/>
      <c r="I1" s="21"/>
      <c r="J1" s="82"/>
      <c r="K1" s="82"/>
      <c r="L1" s="82"/>
      <c r="M1" s="82"/>
      <c r="Q1" s="186">
        <f>COUNTIF(K$9:M$48,Menu!D3)</f>
        <v>0</v>
      </c>
    </row>
    <row r="2" spans="1:17" x14ac:dyDescent="0.35">
      <c r="A2" s="21"/>
      <c r="B2" s="21"/>
      <c r="C2" s="21"/>
      <c r="D2" s="21"/>
      <c r="E2" s="82"/>
      <c r="F2" s="82"/>
      <c r="G2" s="82"/>
      <c r="H2" s="21"/>
      <c r="I2" s="21"/>
      <c r="J2" s="82"/>
      <c r="K2" s="82"/>
      <c r="L2" s="82"/>
      <c r="M2" s="82"/>
      <c r="Q2" s="186">
        <f>COUNTIF(K$9:M$48,Menu!D4)</f>
        <v>0</v>
      </c>
    </row>
    <row r="3" spans="1:17" ht="13.15" x14ac:dyDescent="0.35">
      <c r="A3" s="275" t="s">
        <v>28</v>
      </c>
      <c r="B3" s="275"/>
      <c r="C3" s="275"/>
      <c r="D3" s="208" t="str">
        <f>IF('Algemene Informatie'!$B$3=0,"",'Algemene Informatie'!$B$3&amp;", "&amp;'Algemene Informatie'!$B$4&amp;" ("&amp;'Algemene Informatie'!$B$5&amp;")"&amp;" "&amp;'Algemene Informatie'!$B$13)</f>
        <v/>
      </c>
      <c r="E3" s="86"/>
      <c r="F3" s="88"/>
      <c r="G3" s="89"/>
      <c r="H3" s="21"/>
      <c r="I3" s="275" t="s">
        <v>78</v>
      </c>
      <c r="J3" s="275"/>
      <c r="K3" s="274" t="str">
        <f>IF('Algemene Informatie'!$B$39=0,"",'Algemene Informatie'!$B$39)</f>
        <v>2017-2018</v>
      </c>
      <c r="L3" s="274"/>
      <c r="M3" s="274"/>
      <c r="Q3" s="186">
        <f>COUNTIF(K$9:M$48,Menu!D5)</f>
        <v>0</v>
      </c>
    </row>
    <row r="4" spans="1:17" ht="13.15" x14ac:dyDescent="0.35">
      <c r="A4" s="276" t="s">
        <v>61</v>
      </c>
      <c r="B4" s="277"/>
      <c r="C4" s="278"/>
      <c r="D4" s="208" t="str">
        <f>IF('Algemene Informatie'!$B$17=0,"",'Algemene Informatie'!$B$17)</f>
        <v/>
      </c>
      <c r="E4" s="86"/>
      <c r="F4" s="88"/>
      <c r="G4" s="89"/>
      <c r="H4" s="21"/>
      <c r="I4" s="275" t="s">
        <v>29</v>
      </c>
      <c r="J4" s="275"/>
      <c r="K4" s="274" t="str">
        <f>IF('Algemene Informatie'!$B$28=0,"",'Algemene Informatie'!$B$28)</f>
        <v/>
      </c>
      <c r="L4" s="274"/>
      <c r="M4" s="274"/>
      <c r="Q4" s="186">
        <f>COUNTIF(K$9:M$48,Menu!D6)</f>
        <v>0</v>
      </c>
    </row>
    <row r="5" spans="1:17" ht="13.15" x14ac:dyDescent="0.35">
      <c r="A5" s="275" t="s">
        <v>88</v>
      </c>
      <c r="B5" s="275"/>
      <c r="C5" s="275"/>
      <c r="D5" s="208" t="str">
        <f>IF('Algemene Informatie'!$B$18=0,"",'Algemene Informatie'!$B$18)</f>
        <v/>
      </c>
      <c r="E5" s="86"/>
      <c r="F5" s="86"/>
      <c r="G5" s="82"/>
      <c r="H5" s="21"/>
      <c r="I5" s="275" t="s">
        <v>30</v>
      </c>
      <c r="J5" s="275"/>
      <c r="K5" s="274" t="str">
        <f>IF('Algemene Informatie'!$B$32=0,"",'Algemene Informatie'!$B$32)</f>
        <v/>
      </c>
      <c r="L5" s="274"/>
      <c r="M5" s="274"/>
      <c r="Q5" s="186">
        <f>COUNTIF(K$9:M$48,Menu!D7)</f>
        <v>0</v>
      </c>
    </row>
    <row r="6" spans="1:17" ht="13.15" x14ac:dyDescent="0.35">
      <c r="A6" s="91"/>
      <c r="B6" s="88"/>
      <c r="C6" s="88"/>
      <c r="D6" s="92"/>
      <c r="E6" s="86"/>
      <c r="F6" s="86"/>
      <c r="G6" s="82"/>
      <c r="H6" s="82"/>
      <c r="I6" s="88"/>
      <c r="J6" s="88"/>
      <c r="K6" s="92"/>
      <c r="L6" s="92"/>
      <c r="M6" s="92"/>
      <c r="Q6" s="186">
        <f>COUNTIF(K$9:M$48,Menu!D8)</f>
        <v>0</v>
      </c>
    </row>
    <row r="7" spans="1:17" ht="13.15" x14ac:dyDescent="0.4">
      <c r="A7" s="279" t="str">
        <f>IF(AND(ISNONTEXT($A$9),NOT(ISBLANK($A$9))),"RAPPORTAGE WEEK "&amp;1+INT((A9-DATE(YEAR(A9+4-WEEKDAY(A9+6)),1,5)+WEEKDAY(DATE(YEAR(A9+4-WEEKDAY(A9+6)),1,3)))/7),"RAPPORTAGE WEEK Nr.")</f>
        <v>RAPPORTAGE WEEK 26</v>
      </c>
      <c r="B7" s="280"/>
      <c r="C7" s="280"/>
      <c r="D7" s="280"/>
      <c r="E7" s="280"/>
      <c r="F7" s="280"/>
      <c r="G7" s="280"/>
      <c r="H7" s="280"/>
      <c r="I7" s="280"/>
      <c r="J7" s="280"/>
      <c r="K7" s="280"/>
      <c r="L7" s="280"/>
      <c r="M7" s="281"/>
      <c r="Q7" s="186">
        <f>COUNTIF(K$9:M$48,Menu!D9)</f>
        <v>0</v>
      </c>
    </row>
    <row r="8" spans="1:17" s="61" customFormat="1" ht="13.15" x14ac:dyDescent="0.35">
      <c r="A8" s="109" t="s">
        <v>31</v>
      </c>
      <c r="B8" s="131" t="s">
        <v>75</v>
      </c>
      <c r="C8" s="109" t="s">
        <v>32</v>
      </c>
      <c r="D8" s="132"/>
      <c r="E8" s="132"/>
      <c r="F8" s="132"/>
      <c r="G8" s="132"/>
      <c r="H8" s="132"/>
      <c r="I8" s="133"/>
      <c r="J8" s="134" t="s">
        <v>72</v>
      </c>
      <c r="K8" s="282" t="s">
        <v>221</v>
      </c>
      <c r="L8" s="283"/>
      <c r="M8" s="284"/>
      <c r="N8" s="135"/>
      <c r="Q8" s="186">
        <f>COUNTIF(K$9:M$48,Menu!D10)</f>
        <v>0</v>
      </c>
    </row>
    <row r="9" spans="1:17" ht="12.75" customHeight="1" x14ac:dyDescent="0.35">
      <c r="A9" s="84">
        <f>'BPV-tijd'!B51</f>
        <v>43276</v>
      </c>
      <c r="B9" s="85">
        <v>1</v>
      </c>
      <c r="C9" s="269"/>
      <c r="D9" s="270"/>
      <c r="E9" s="270"/>
      <c r="F9" s="270"/>
      <c r="G9" s="270"/>
      <c r="H9" s="270"/>
      <c r="I9" s="271"/>
      <c r="J9" s="130"/>
      <c r="K9" s="266"/>
      <c r="L9" s="267"/>
      <c r="M9" s="268"/>
      <c r="Q9" s="186">
        <f>COUNTIF(K$9:M$48,Menu!D11)</f>
        <v>0</v>
      </c>
    </row>
    <row r="10" spans="1:17" ht="12.75" customHeight="1" x14ac:dyDescent="0.35">
      <c r="A10" s="84"/>
      <c r="B10" s="85">
        <v>2</v>
      </c>
      <c r="C10" s="269"/>
      <c r="D10" s="270"/>
      <c r="E10" s="270"/>
      <c r="F10" s="270"/>
      <c r="G10" s="270"/>
      <c r="H10" s="270"/>
      <c r="I10" s="271"/>
      <c r="J10" s="130"/>
      <c r="K10" s="266"/>
      <c r="L10" s="267"/>
      <c r="M10" s="268"/>
      <c r="Q10" s="186">
        <f>COUNTIF(K$9:M$48,Menu!D12)</f>
        <v>0</v>
      </c>
    </row>
    <row r="11" spans="1:17" ht="12.75" customHeight="1" x14ac:dyDescent="0.35">
      <c r="A11" s="84"/>
      <c r="B11" s="85">
        <v>3</v>
      </c>
      <c r="C11" s="269"/>
      <c r="D11" s="270"/>
      <c r="E11" s="270"/>
      <c r="F11" s="270"/>
      <c r="G11" s="270"/>
      <c r="H11" s="270"/>
      <c r="I11" s="271"/>
      <c r="J11" s="130"/>
      <c r="K11" s="266"/>
      <c r="L11" s="267"/>
      <c r="M11" s="268"/>
      <c r="Q11" s="186">
        <f>COUNTIF(K$9:M$48,Menu!D13)</f>
        <v>0</v>
      </c>
    </row>
    <row r="12" spans="1:17" ht="12.75" customHeight="1" x14ac:dyDescent="0.35">
      <c r="A12" s="84"/>
      <c r="B12" s="85">
        <v>4</v>
      </c>
      <c r="C12" s="269"/>
      <c r="D12" s="270"/>
      <c r="E12" s="270"/>
      <c r="F12" s="270"/>
      <c r="G12" s="270"/>
      <c r="H12" s="270"/>
      <c r="I12" s="271"/>
      <c r="J12" s="130"/>
      <c r="K12" s="266"/>
      <c r="L12" s="267"/>
      <c r="M12" s="268"/>
    </row>
    <row r="13" spans="1:17" ht="12.75" customHeight="1" x14ac:dyDescent="0.35">
      <c r="A13" s="84"/>
      <c r="B13" s="85">
        <v>5</v>
      </c>
      <c r="C13" s="269"/>
      <c r="D13" s="270"/>
      <c r="E13" s="270"/>
      <c r="F13" s="270"/>
      <c r="G13" s="270"/>
      <c r="H13" s="270"/>
      <c r="I13" s="271"/>
      <c r="J13" s="130"/>
      <c r="K13" s="266"/>
      <c r="L13" s="267"/>
      <c r="M13" s="268"/>
    </row>
    <row r="14" spans="1:17" ht="12.75" customHeight="1" x14ac:dyDescent="0.35">
      <c r="A14" s="84"/>
      <c r="B14" s="85">
        <v>6</v>
      </c>
      <c r="C14" s="269"/>
      <c r="D14" s="270"/>
      <c r="E14" s="270"/>
      <c r="F14" s="270"/>
      <c r="G14" s="270"/>
      <c r="H14" s="270"/>
      <c r="I14" s="271"/>
      <c r="J14" s="130"/>
      <c r="K14" s="266"/>
      <c r="L14" s="267"/>
      <c r="M14" s="268"/>
    </row>
    <row r="15" spans="1:17" ht="12.75" customHeight="1" x14ac:dyDescent="0.35">
      <c r="A15" s="84"/>
      <c r="B15" s="85">
        <v>7</v>
      </c>
      <c r="C15" s="269"/>
      <c r="D15" s="270"/>
      <c r="E15" s="270"/>
      <c r="F15" s="270"/>
      <c r="G15" s="270"/>
      <c r="H15" s="270"/>
      <c r="I15" s="271"/>
      <c r="J15" s="130"/>
      <c r="K15" s="266"/>
      <c r="L15" s="267"/>
      <c r="M15" s="268"/>
    </row>
    <row r="16" spans="1:17" ht="12.75" customHeight="1" x14ac:dyDescent="0.35">
      <c r="A16" s="84"/>
      <c r="B16" s="85">
        <v>8</v>
      </c>
      <c r="C16" s="269"/>
      <c r="D16" s="270"/>
      <c r="E16" s="270"/>
      <c r="F16" s="270"/>
      <c r="G16" s="270"/>
      <c r="H16" s="270"/>
      <c r="I16" s="271"/>
      <c r="J16" s="130"/>
      <c r="K16" s="266"/>
      <c r="L16" s="267"/>
      <c r="M16" s="268"/>
    </row>
    <row r="17" spans="1:13" ht="12.75" customHeight="1" x14ac:dyDescent="0.35">
      <c r="A17" s="84">
        <f>A9+1</f>
        <v>43277</v>
      </c>
      <c r="B17" s="85">
        <v>1</v>
      </c>
      <c r="C17" s="269"/>
      <c r="D17" s="270"/>
      <c r="E17" s="270"/>
      <c r="F17" s="270"/>
      <c r="G17" s="270"/>
      <c r="H17" s="270"/>
      <c r="I17" s="271"/>
      <c r="J17" s="130"/>
      <c r="K17" s="266"/>
      <c r="L17" s="267"/>
      <c r="M17" s="268"/>
    </row>
    <row r="18" spans="1:13" ht="12.75" customHeight="1" x14ac:dyDescent="0.35">
      <c r="A18" s="84"/>
      <c r="B18" s="85">
        <v>2</v>
      </c>
      <c r="C18" s="269"/>
      <c r="D18" s="270"/>
      <c r="E18" s="270"/>
      <c r="F18" s="270"/>
      <c r="G18" s="270"/>
      <c r="H18" s="270"/>
      <c r="I18" s="271"/>
      <c r="J18" s="130"/>
      <c r="K18" s="266"/>
      <c r="L18" s="267"/>
      <c r="M18" s="268"/>
    </row>
    <row r="19" spans="1:13" ht="12.75" customHeight="1" x14ac:dyDescent="0.35">
      <c r="A19" s="84"/>
      <c r="B19" s="85">
        <v>3</v>
      </c>
      <c r="C19" s="269"/>
      <c r="D19" s="270"/>
      <c r="E19" s="270"/>
      <c r="F19" s="270"/>
      <c r="G19" s="270"/>
      <c r="H19" s="270"/>
      <c r="I19" s="271"/>
      <c r="J19" s="130"/>
      <c r="K19" s="266"/>
      <c r="L19" s="267"/>
      <c r="M19" s="268"/>
    </row>
    <row r="20" spans="1:13" ht="12.75" customHeight="1" x14ac:dyDescent="0.35">
      <c r="A20" s="84"/>
      <c r="B20" s="85">
        <v>4</v>
      </c>
      <c r="C20" s="269"/>
      <c r="D20" s="270"/>
      <c r="E20" s="270"/>
      <c r="F20" s="270"/>
      <c r="G20" s="270"/>
      <c r="H20" s="270"/>
      <c r="I20" s="271"/>
      <c r="J20" s="130"/>
      <c r="K20" s="266"/>
      <c r="L20" s="267"/>
      <c r="M20" s="268"/>
    </row>
    <row r="21" spans="1:13" x14ac:dyDescent="0.35">
      <c r="A21" s="84"/>
      <c r="B21" s="85">
        <v>5</v>
      </c>
      <c r="C21" s="269"/>
      <c r="D21" s="270"/>
      <c r="E21" s="270"/>
      <c r="F21" s="270"/>
      <c r="G21" s="270"/>
      <c r="H21" s="270"/>
      <c r="I21" s="271"/>
      <c r="J21" s="130"/>
      <c r="K21" s="266"/>
      <c r="L21" s="267"/>
      <c r="M21" s="268"/>
    </row>
    <row r="22" spans="1:13" x14ac:dyDescent="0.35">
      <c r="A22" s="84"/>
      <c r="B22" s="85">
        <v>6</v>
      </c>
      <c r="C22" s="269"/>
      <c r="D22" s="270"/>
      <c r="E22" s="270"/>
      <c r="F22" s="270"/>
      <c r="G22" s="270"/>
      <c r="H22" s="270"/>
      <c r="I22" s="271"/>
      <c r="J22" s="130"/>
      <c r="K22" s="266"/>
      <c r="L22" s="267"/>
      <c r="M22" s="268"/>
    </row>
    <row r="23" spans="1:13" x14ac:dyDescent="0.35">
      <c r="A23" s="84"/>
      <c r="B23" s="85">
        <v>7</v>
      </c>
      <c r="C23" s="269"/>
      <c r="D23" s="270"/>
      <c r="E23" s="270"/>
      <c r="F23" s="270"/>
      <c r="G23" s="270"/>
      <c r="H23" s="270"/>
      <c r="I23" s="271"/>
      <c r="J23" s="130"/>
      <c r="K23" s="266"/>
      <c r="L23" s="267"/>
      <c r="M23" s="268"/>
    </row>
    <row r="24" spans="1:13" x14ac:dyDescent="0.35">
      <c r="A24" s="84"/>
      <c r="B24" s="85">
        <v>8</v>
      </c>
      <c r="C24" s="269"/>
      <c r="D24" s="270"/>
      <c r="E24" s="270"/>
      <c r="F24" s="270"/>
      <c r="G24" s="270"/>
      <c r="H24" s="270"/>
      <c r="I24" s="271"/>
      <c r="J24" s="130"/>
      <c r="K24" s="266"/>
      <c r="L24" s="267"/>
      <c r="M24" s="268"/>
    </row>
    <row r="25" spans="1:13" x14ac:dyDescent="0.35">
      <c r="A25" s="84">
        <f>A9+2</f>
        <v>43278</v>
      </c>
      <c r="B25" s="85">
        <v>1</v>
      </c>
      <c r="C25" s="269"/>
      <c r="D25" s="270"/>
      <c r="E25" s="270"/>
      <c r="F25" s="270"/>
      <c r="G25" s="270"/>
      <c r="H25" s="270"/>
      <c r="I25" s="271"/>
      <c r="J25" s="130"/>
      <c r="K25" s="266"/>
      <c r="L25" s="267"/>
      <c r="M25" s="268"/>
    </row>
    <row r="26" spans="1:13" x14ac:dyDescent="0.35">
      <c r="A26" s="84"/>
      <c r="B26" s="85">
        <v>2</v>
      </c>
      <c r="C26" s="269"/>
      <c r="D26" s="270"/>
      <c r="E26" s="270"/>
      <c r="F26" s="270"/>
      <c r="G26" s="270"/>
      <c r="H26" s="270"/>
      <c r="I26" s="271"/>
      <c r="J26" s="130"/>
      <c r="K26" s="266"/>
      <c r="L26" s="267"/>
      <c r="M26" s="268"/>
    </row>
    <row r="27" spans="1:13" x14ac:dyDescent="0.35">
      <c r="A27" s="84"/>
      <c r="B27" s="85">
        <v>3</v>
      </c>
      <c r="C27" s="269"/>
      <c r="D27" s="270"/>
      <c r="E27" s="270"/>
      <c r="F27" s="270"/>
      <c r="G27" s="270"/>
      <c r="H27" s="270"/>
      <c r="I27" s="271"/>
      <c r="J27" s="130"/>
      <c r="K27" s="266"/>
      <c r="L27" s="267"/>
      <c r="M27" s="268"/>
    </row>
    <row r="28" spans="1:13" x14ac:dyDescent="0.35">
      <c r="A28" s="84"/>
      <c r="B28" s="85">
        <v>4</v>
      </c>
      <c r="C28" s="269"/>
      <c r="D28" s="270"/>
      <c r="E28" s="270"/>
      <c r="F28" s="270"/>
      <c r="G28" s="270"/>
      <c r="H28" s="270"/>
      <c r="I28" s="271"/>
      <c r="J28" s="130"/>
      <c r="K28" s="266"/>
      <c r="L28" s="267"/>
      <c r="M28" s="268"/>
    </row>
    <row r="29" spans="1:13" x14ac:dyDescent="0.35">
      <c r="A29" s="84"/>
      <c r="B29" s="85">
        <v>5</v>
      </c>
      <c r="C29" s="269"/>
      <c r="D29" s="270"/>
      <c r="E29" s="270"/>
      <c r="F29" s="270"/>
      <c r="G29" s="270"/>
      <c r="H29" s="270"/>
      <c r="I29" s="271"/>
      <c r="J29" s="130"/>
      <c r="K29" s="266"/>
      <c r="L29" s="267"/>
      <c r="M29" s="268"/>
    </row>
    <row r="30" spans="1:13" x14ac:dyDescent="0.35">
      <c r="A30" s="84"/>
      <c r="B30" s="85">
        <v>6</v>
      </c>
      <c r="C30" s="269"/>
      <c r="D30" s="270"/>
      <c r="E30" s="270"/>
      <c r="F30" s="270"/>
      <c r="G30" s="270"/>
      <c r="H30" s="270"/>
      <c r="I30" s="271"/>
      <c r="J30" s="130"/>
      <c r="K30" s="266"/>
      <c r="L30" s="267"/>
      <c r="M30" s="268"/>
    </row>
    <row r="31" spans="1:13" x14ac:dyDescent="0.35">
      <c r="A31" s="84"/>
      <c r="B31" s="85">
        <v>7</v>
      </c>
      <c r="C31" s="269"/>
      <c r="D31" s="270"/>
      <c r="E31" s="270"/>
      <c r="F31" s="270"/>
      <c r="G31" s="270"/>
      <c r="H31" s="270"/>
      <c r="I31" s="271"/>
      <c r="J31" s="130"/>
      <c r="K31" s="266"/>
      <c r="L31" s="267"/>
      <c r="M31" s="268"/>
    </row>
    <row r="32" spans="1:13" x14ac:dyDescent="0.35">
      <c r="A32" s="84"/>
      <c r="B32" s="85">
        <v>8</v>
      </c>
      <c r="C32" s="269"/>
      <c r="D32" s="270"/>
      <c r="E32" s="270"/>
      <c r="F32" s="270"/>
      <c r="G32" s="270"/>
      <c r="H32" s="270"/>
      <c r="I32" s="271"/>
      <c r="J32" s="130"/>
      <c r="K32" s="266"/>
      <c r="L32" s="267"/>
      <c r="M32" s="268"/>
    </row>
    <row r="33" spans="1:13" x14ac:dyDescent="0.35">
      <c r="A33" s="84">
        <f>A9+3</f>
        <v>43279</v>
      </c>
      <c r="B33" s="85">
        <v>1</v>
      </c>
      <c r="C33" s="269"/>
      <c r="D33" s="270"/>
      <c r="E33" s="270"/>
      <c r="F33" s="270"/>
      <c r="G33" s="270"/>
      <c r="H33" s="270"/>
      <c r="I33" s="271"/>
      <c r="J33" s="130"/>
      <c r="K33" s="266"/>
      <c r="L33" s="267"/>
      <c r="M33" s="268"/>
    </row>
    <row r="34" spans="1:13" x14ac:dyDescent="0.35">
      <c r="A34" s="84"/>
      <c r="B34" s="85">
        <v>2</v>
      </c>
      <c r="C34" s="269"/>
      <c r="D34" s="270"/>
      <c r="E34" s="270"/>
      <c r="F34" s="270"/>
      <c r="G34" s="270"/>
      <c r="H34" s="270"/>
      <c r="I34" s="271"/>
      <c r="J34" s="130"/>
      <c r="K34" s="266"/>
      <c r="L34" s="267"/>
      <c r="M34" s="268"/>
    </row>
    <row r="35" spans="1:13" x14ac:dyDescent="0.35">
      <c r="A35" s="84"/>
      <c r="B35" s="85">
        <v>3</v>
      </c>
      <c r="C35" s="269"/>
      <c r="D35" s="270"/>
      <c r="E35" s="270"/>
      <c r="F35" s="270"/>
      <c r="G35" s="270"/>
      <c r="H35" s="270"/>
      <c r="I35" s="271"/>
      <c r="J35" s="130"/>
      <c r="K35" s="266"/>
      <c r="L35" s="267"/>
      <c r="M35" s="268"/>
    </row>
    <row r="36" spans="1:13" x14ac:dyDescent="0.35">
      <c r="A36" s="84"/>
      <c r="B36" s="85">
        <v>4</v>
      </c>
      <c r="C36" s="269"/>
      <c r="D36" s="270"/>
      <c r="E36" s="270"/>
      <c r="F36" s="270"/>
      <c r="G36" s="270"/>
      <c r="H36" s="270"/>
      <c r="I36" s="271"/>
      <c r="J36" s="130"/>
      <c r="K36" s="266"/>
      <c r="L36" s="267"/>
      <c r="M36" s="268"/>
    </row>
    <row r="37" spans="1:13" x14ac:dyDescent="0.35">
      <c r="A37" s="84"/>
      <c r="B37" s="85">
        <v>5</v>
      </c>
      <c r="C37" s="269"/>
      <c r="D37" s="270"/>
      <c r="E37" s="270"/>
      <c r="F37" s="270"/>
      <c r="G37" s="270"/>
      <c r="H37" s="270"/>
      <c r="I37" s="271"/>
      <c r="J37" s="130"/>
      <c r="K37" s="266"/>
      <c r="L37" s="267"/>
      <c r="M37" s="268"/>
    </row>
    <row r="38" spans="1:13" x14ac:dyDescent="0.35">
      <c r="A38" s="84"/>
      <c r="B38" s="85">
        <v>6</v>
      </c>
      <c r="C38" s="269"/>
      <c r="D38" s="270"/>
      <c r="E38" s="270"/>
      <c r="F38" s="270"/>
      <c r="G38" s="270"/>
      <c r="H38" s="270"/>
      <c r="I38" s="271"/>
      <c r="J38" s="130"/>
      <c r="K38" s="266"/>
      <c r="L38" s="267"/>
      <c r="M38" s="268"/>
    </row>
    <row r="39" spans="1:13" x14ac:dyDescent="0.35">
      <c r="A39" s="84"/>
      <c r="B39" s="85">
        <v>7</v>
      </c>
      <c r="C39" s="269"/>
      <c r="D39" s="270"/>
      <c r="E39" s="270"/>
      <c r="F39" s="270"/>
      <c r="G39" s="270"/>
      <c r="H39" s="270"/>
      <c r="I39" s="271"/>
      <c r="J39" s="130"/>
      <c r="K39" s="266"/>
      <c r="L39" s="267"/>
      <c r="M39" s="268"/>
    </row>
    <row r="40" spans="1:13" x14ac:dyDescent="0.35">
      <c r="A40" s="84"/>
      <c r="B40" s="85">
        <v>8</v>
      </c>
      <c r="C40" s="269"/>
      <c r="D40" s="270"/>
      <c r="E40" s="270"/>
      <c r="F40" s="270"/>
      <c r="G40" s="270"/>
      <c r="H40" s="270"/>
      <c r="I40" s="271"/>
      <c r="J40" s="130"/>
      <c r="K40" s="266"/>
      <c r="L40" s="267"/>
      <c r="M40" s="268"/>
    </row>
    <row r="41" spans="1:13" x14ac:dyDescent="0.35">
      <c r="A41" s="84">
        <f>A9+4</f>
        <v>43280</v>
      </c>
      <c r="B41" s="85">
        <v>1</v>
      </c>
      <c r="C41" s="269"/>
      <c r="D41" s="270"/>
      <c r="E41" s="270"/>
      <c r="F41" s="270"/>
      <c r="G41" s="270"/>
      <c r="H41" s="270"/>
      <c r="I41" s="271"/>
      <c r="J41" s="130"/>
      <c r="K41" s="266"/>
      <c r="L41" s="267"/>
      <c r="M41" s="268"/>
    </row>
    <row r="42" spans="1:13" x14ac:dyDescent="0.35">
      <c r="A42" s="84"/>
      <c r="B42" s="85">
        <v>2</v>
      </c>
      <c r="C42" s="269"/>
      <c r="D42" s="270"/>
      <c r="E42" s="270"/>
      <c r="F42" s="270"/>
      <c r="G42" s="270"/>
      <c r="H42" s="270"/>
      <c r="I42" s="271"/>
      <c r="J42" s="130"/>
      <c r="K42" s="266"/>
      <c r="L42" s="267"/>
      <c r="M42" s="268"/>
    </row>
    <row r="43" spans="1:13" x14ac:dyDescent="0.35">
      <c r="A43" s="84"/>
      <c r="B43" s="85">
        <v>3</v>
      </c>
      <c r="C43" s="269"/>
      <c r="D43" s="270"/>
      <c r="E43" s="270"/>
      <c r="F43" s="270"/>
      <c r="G43" s="270"/>
      <c r="H43" s="270"/>
      <c r="I43" s="271"/>
      <c r="J43" s="130"/>
      <c r="K43" s="266"/>
      <c r="L43" s="267"/>
      <c r="M43" s="268"/>
    </row>
    <row r="44" spans="1:13" x14ac:dyDescent="0.35">
      <c r="A44" s="84"/>
      <c r="B44" s="85">
        <v>4</v>
      </c>
      <c r="C44" s="269"/>
      <c r="D44" s="270"/>
      <c r="E44" s="270"/>
      <c r="F44" s="270"/>
      <c r="G44" s="270"/>
      <c r="H44" s="270"/>
      <c r="I44" s="271"/>
      <c r="J44" s="130"/>
      <c r="K44" s="266"/>
      <c r="L44" s="267"/>
      <c r="M44" s="268"/>
    </row>
    <row r="45" spans="1:13" x14ac:dyDescent="0.35">
      <c r="A45" s="84"/>
      <c r="B45" s="85">
        <v>5</v>
      </c>
      <c r="C45" s="269"/>
      <c r="D45" s="270"/>
      <c r="E45" s="270"/>
      <c r="F45" s="270"/>
      <c r="G45" s="270"/>
      <c r="H45" s="270"/>
      <c r="I45" s="271"/>
      <c r="J45" s="130"/>
      <c r="K45" s="266"/>
      <c r="L45" s="267"/>
      <c r="M45" s="268"/>
    </row>
    <row r="46" spans="1:13" x14ac:dyDescent="0.35">
      <c r="A46" s="84"/>
      <c r="B46" s="85">
        <v>6</v>
      </c>
      <c r="C46" s="269"/>
      <c r="D46" s="270"/>
      <c r="E46" s="270"/>
      <c r="F46" s="270"/>
      <c r="G46" s="270"/>
      <c r="H46" s="270"/>
      <c r="I46" s="271"/>
      <c r="J46" s="130"/>
      <c r="K46" s="266"/>
      <c r="L46" s="267"/>
      <c r="M46" s="268"/>
    </row>
    <row r="47" spans="1:13" x14ac:dyDescent="0.35">
      <c r="A47" s="84"/>
      <c r="B47" s="85">
        <v>7</v>
      </c>
      <c r="C47" s="269"/>
      <c r="D47" s="270"/>
      <c r="E47" s="270"/>
      <c r="F47" s="270"/>
      <c r="G47" s="270"/>
      <c r="H47" s="270"/>
      <c r="I47" s="271"/>
      <c r="J47" s="130"/>
      <c r="K47" s="266"/>
      <c r="L47" s="267"/>
      <c r="M47" s="268"/>
    </row>
    <row r="48" spans="1:13" x14ac:dyDescent="0.35">
      <c r="A48" s="84"/>
      <c r="B48" s="85">
        <v>8</v>
      </c>
      <c r="C48" s="269"/>
      <c r="D48" s="270"/>
      <c r="E48" s="270"/>
      <c r="F48" s="270"/>
      <c r="G48" s="270"/>
      <c r="H48" s="270"/>
      <c r="I48" s="271"/>
      <c r="J48" s="130"/>
      <c r="K48" s="266"/>
      <c r="L48" s="267"/>
      <c r="M48" s="268"/>
    </row>
    <row r="49" spans="1:13" ht="14.25" customHeight="1" x14ac:dyDescent="0.35">
      <c r="A49" s="272"/>
      <c r="B49" s="272"/>
      <c r="C49" s="273"/>
      <c r="D49" s="273"/>
      <c r="E49" s="24"/>
      <c r="F49" s="23"/>
      <c r="G49" s="228" t="s">
        <v>268</v>
      </c>
      <c r="H49" s="229">
        <f>'rapp 21'!H49+'rapp 21'!J49</f>
        <v>0</v>
      </c>
      <c r="I49" s="226"/>
      <c r="J49" s="108">
        <f>SUM(J9:J48)</f>
        <v>0</v>
      </c>
      <c r="K49" s="108" t="s">
        <v>60</v>
      </c>
      <c r="L49" s="82"/>
      <c r="M49" s="230" t="str">
        <f>"Totaal:"&amp;(H49+J49)</f>
        <v>Totaal:0</v>
      </c>
    </row>
  </sheetData>
  <sheetProtection algorithmName="SHA-512" hashValue="Iv/Hx6c+tXmovJCm0yXGugj+u27C/beZonzQG0Wn6MkbxGSEXDqWK9h8ZrpgIaTfwpIoyjVQzrwgr2VWVdnoBg==" saltValue="2QnW3rYDmtKGhIL4MfoofQ==" spinCount="100000" sheet="1" selectLockedCells="1"/>
  <mergeCells count="92">
    <mergeCell ref="A49:D49"/>
    <mergeCell ref="C46:I46"/>
    <mergeCell ref="K46:M46"/>
    <mergeCell ref="C47:I47"/>
    <mergeCell ref="K47:M47"/>
    <mergeCell ref="C48:I48"/>
    <mergeCell ref="K48:M48"/>
    <mergeCell ref="C43:I43"/>
    <mergeCell ref="K43:M43"/>
    <mergeCell ref="C44:I44"/>
    <mergeCell ref="K44:M44"/>
    <mergeCell ref="C45:I45"/>
    <mergeCell ref="K45:M45"/>
    <mergeCell ref="C40:I40"/>
    <mergeCell ref="K40:M40"/>
    <mergeCell ref="C41:I41"/>
    <mergeCell ref="K41:M41"/>
    <mergeCell ref="C42:I42"/>
    <mergeCell ref="K42:M42"/>
    <mergeCell ref="C37:I37"/>
    <mergeCell ref="K37:M37"/>
    <mergeCell ref="C38:I38"/>
    <mergeCell ref="K38:M38"/>
    <mergeCell ref="C39:I39"/>
    <mergeCell ref="K39:M39"/>
    <mergeCell ref="C34:I34"/>
    <mergeCell ref="K34:M34"/>
    <mergeCell ref="C35:I35"/>
    <mergeCell ref="K35:M35"/>
    <mergeCell ref="C36:I36"/>
    <mergeCell ref="K36:M36"/>
    <mergeCell ref="C31:I31"/>
    <mergeCell ref="K31:M31"/>
    <mergeCell ref="C32:I32"/>
    <mergeCell ref="K32:M32"/>
    <mergeCell ref="C33:I33"/>
    <mergeCell ref="K33:M33"/>
    <mergeCell ref="C28:I28"/>
    <mergeCell ref="K28:M28"/>
    <mergeCell ref="C29:I29"/>
    <mergeCell ref="K29:M29"/>
    <mergeCell ref="C30:I30"/>
    <mergeCell ref="K30:M30"/>
    <mergeCell ref="C25:I25"/>
    <mergeCell ref="K25:M25"/>
    <mergeCell ref="C26:I26"/>
    <mergeCell ref="K26:M26"/>
    <mergeCell ref="C27:I27"/>
    <mergeCell ref="K27:M27"/>
    <mergeCell ref="C22:I22"/>
    <mergeCell ref="K22:M22"/>
    <mergeCell ref="C23:I23"/>
    <mergeCell ref="K23:M23"/>
    <mergeCell ref="C24:I24"/>
    <mergeCell ref="K24:M24"/>
    <mergeCell ref="C19:I19"/>
    <mergeCell ref="K19:M19"/>
    <mergeCell ref="C20:I20"/>
    <mergeCell ref="K20:M20"/>
    <mergeCell ref="C21:I21"/>
    <mergeCell ref="K21:M21"/>
    <mergeCell ref="C16:I16"/>
    <mergeCell ref="K16:M16"/>
    <mergeCell ref="C17:I17"/>
    <mergeCell ref="K17:M17"/>
    <mergeCell ref="C18:I18"/>
    <mergeCell ref="K18:M18"/>
    <mergeCell ref="C13:I13"/>
    <mergeCell ref="K13:M13"/>
    <mergeCell ref="C14:I14"/>
    <mergeCell ref="K14:M14"/>
    <mergeCell ref="C15:I15"/>
    <mergeCell ref="K15:M15"/>
    <mergeCell ref="C10:I10"/>
    <mergeCell ref="K10:M10"/>
    <mergeCell ref="C11:I11"/>
    <mergeCell ref="K11:M11"/>
    <mergeCell ref="C12:I12"/>
    <mergeCell ref="K12:M12"/>
    <mergeCell ref="C9:I9"/>
    <mergeCell ref="K9:M9"/>
    <mergeCell ref="A3:C3"/>
    <mergeCell ref="I3:J3"/>
    <mergeCell ref="K3:M3"/>
    <mergeCell ref="A4:C4"/>
    <mergeCell ref="I4:J4"/>
    <mergeCell ref="K4:M4"/>
    <mergeCell ref="A5:C5"/>
    <mergeCell ref="I5:J5"/>
    <mergeCell ref="K5:M5"/>
    <mergeCell ref="A7:M7"/>
    <mergeCell ref="K8:M8"/>
  </mergeCells>
  <dataValidations count="1">
    <dataValidation type="list" allowBlank="1" showInputMessage="1" showErrorMessage="1" sqref="K9:M48" xr:uid="{6FB0E7B8-F942-4D7F-A958-9A863820650B}">
      <formula1>IF(Oplnr=1,AMO,IF(Oplnr=2,GD,KO))</formula1>
    </dataValidation>
  </dataValidations>
  <pageMargins left="0.70866141732283472" right="0.59055118110236227" top="0.47244094488188981" bottom="1.0236220472440944" header="0.31496062992125984" footer="0.31496062992125984"/>
  <pageSetup paperSize="9" scale="74"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9432-9627-441D-B4FC-813906475CC9}">
  <sheetPr codeName="Blad33">
    <pageSetUpPr fitToPage="1"/>
  </sheetPr>
  <dimension ref="A1:Q49"/>
  <sheetViews>
    <sheetView zoomScale="90" zoomScaleNormal="90" workbookViewId="0">
      <selection activeCell="B3" sqref="B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8.6640625" customWidth="1"/>
    <col min="10" max="10" width="10.796875" customWidth="1"/>
    <col min="11" max="12" width="13.265625" customWidth="1"/>
    <col min="13" max="13" width="16.53125" customWidth="1"/>
    <col min="14" max="14" width="9.1328125" style="9" customWidth="1"/>
    <col min="15" max="15" width="9.06640625" customWidth="1"/>
    <col min="17" max="17" width="9.06640625" style="186"/>
  </cols>
  <sheetData>
    <row r="1" spans="1:17" ht="15" x14ac:dyDescent="0.4">
      <c r="A1" s="22" t="str">
        <f>"Bijlage 6: Weekrapportage "&amp;'Algemene Informatie'!$B$16</f>
        <v>Bijlage 6: Weekrapportage AMO (Applicatie- en mediaontwikkelaar 25187)</v>
      </c>
      <c r="B1" s="22"/>
      <c r="C1" s="21"/>
      <c r="D1" s="21"/>
      <c r="E1" s="21"/>
      <c r="F1" s="21"/>
      <c r="G1" s="21"/>
      <c r="H1" s="21"/>
      <c r="I1" s="21"/>
      <c r="J1" s="82"/>
      <c r="K1" s="82"/>
      <c r="L1" s="82"/>
      <c r="M1" s="82"/>
      <c r="Q1" s="186">
        <f>COUNTIF(K$9:M$48,Menu!D3)</f>
        <v>0</v>
      </c>
    </row>
    <row r="2" spans="1:17" x14ac:dyDescent="0.35">
      <c r="A2" s="21"/>
      <c r="B2" s="21"/>
      <c r="C2" s="21"/>
      <c r="D2" s="21"/>
      <c r="E2" s="82"/>
      <c r="F2" s="82"/>
      <c r="G2" s="82"/>
      <c r="H2" s="21"/>
      <c r="I2" s="21"/>
      <c r="J2" s="82"/>
      <c r="K2" s="82"/>
      <c r="L2" s="82"/>
      <c r="M2" s="82"/>
      <c r="Q2" s="186">
        <f>COUNTIF(K$9:M$48,Menu!D4)</f>
        <v>0</v>
      </c>
    </row>
    <row r="3" spans="1:17" ht="13.15" x14ac:dyDescent="0.35">
      <c r="A3" s="275" t="s">
        <v>28</v>
      </c>
      <c r="B3" s="275"/>
      <c r="C3" s="275"/>
      <c r="D3" s="208" t="str">
        <f>IF('Algemene Informatie'!$B$3=0,"",'Algemene Informatie'!$B$3&amp;", "&amp;'Algemene Informatie'!$B$4&amp;" ("&amp;'Algemene Informatie'!$B$5&amp;")"&amp;" "&amp;'Algemene Informatie'!$B$13)</f>
        <v/>
      </c>
      <c r="E3" s="86"/>
      <c r="F3" s="88"/>
      <c r="G3" s="89"/>
      <c r="H3" s="21"/>
      <c r="I3" s="275" t="s">
        <v>78</v>
      </c>
      <c r="J3" s="275"/>
      <c r="K3" s="274" t="str">
        <f>IF('Algemene Informatie'!$B$39=0,"",'Algemene Informatie'!$B$39)</f>
        <v>2017-2018</v>
      </c>
      <c r="L3" s="274"/>
      <c r="M3" s="274"/>
      <c r="Q3" s="186">
        <f>COUNTIF(K$9:M$48,Menu!D5)</f>
        <v>0</v>
      </c>
    </row>
    <row r="4" spans="1:17" ht="13.15" x14ac:dyDescent="0.35">
      <c r="A4" s="276" t="s">
        <v>61</v>
      </c>
      <c r="B4" s="277"/>
      <c r="C4" s="278"/>
      <c r="D4" s="208" t="str">
        <f>IF('Algemene Informatie'!$B$17=0,"",'Algemene Informatie'!$B$17)</f>
        <v/>
      </c>
      <c r="E4" s="86"/>
      <c r="F4" s="88"/>
      <c r="G4" s="89"/>
      <c r="H4" s="21"/>
      <c r="I4" s="275" t="s">
        <v>29</v>
      </c>
      <c r="J4" s="275"/>
      <c r="K4" s="274" t="str">
        <f>IF('Algemene Informatie'!$B$28=0,"",'Algemene Informatie'!$B$28)</f>
        <v/>
      </c>
      <c r="L4" s="274"/>
      <c r="M4" s="274"/>
      <c r="Q4" s="186">
        <f>COUNTIF(K$9:M$48,Menu!D6)</f>
        <v>0</v>
      </c>
    </row>
    <row r="5" spans="1:17" ht="13.15" x14ac:dyDescent="0.35">
      <c r="A5" s="275" t="s">
        <v>88</v>
      </c>
      <c r="B5" s="275"/>
      <c r="C5" s="275"/>
      <c r="D5" s="208" t="str">
        <f>IF('Algemene Informatie'!$B$18=0,"",'Algemene Informatie'!$B$18)</f>
        <v/>
      </c>
      <c r="E5" s="86"/>
      <c r="F5" s="86"/>
      <c r="G5" s="82"/>
      <c r="H5" s="21"/>
      <c r="I5" s="275" t="s">
        <v>30</v>
      </c>
      <c r="J5" s="275"/>
      <c r="K5" s="274" t="str">
        <f>IF('Algemene Informatie'!$B$32=0,"",'Algemene Informatie'!$B$32)</f>
        <v/>
      </c>
      <c r="L5" s="274"/>
      <c r="M5" s="274"/>
      <c r="Q5" s="186">
        <f>COUNTIF(K$9:M$48,Menu!D7)</f>
        <v>0</v>
      </c>
    </row>
    <row r="6" spans="1:17" ht="13.15" x14ac:dyDescent="0.35">
      <c r="A6" s="91"/>
      <c r="B6" s="88"/>
      <c r="C6" s="88"/>
      <c r="D6" s="92"/>
      <c r="E6" s="86"/>
      <c r="F6" s="86"/>
      <c r="G6" s="82"/>
      <c r="H6" s="82"/>
      <c r="I6" s="88"/>
      <c r="J6" s="88"/>
      <c r="K6" s="92"/>
      <c r="L6" s="92"/>
      <c r="M6" s="92"/>
      <c r="Q6" s="186">
        <f>COUNTIF(K$9:M$48,Menu!D8)</f>
        <v>0</v>
      </c>
    </row>
    <row r="7" spans="1:17" ht="13.15" x14ac:dyDescent="0.4">
      <c r="A7" s="279" t="str">
        <f>IF(AND(ISNONTEXT($A$9),NOT(ISBLANK($A$9))),"RAPPORTAGE WEEK "&amp;1+INT((A9-DATE(YEAR(A9+4-WEEKDAY(A9+6)),1,5)+WEEKDAY(DATE(YEAR(A9+4-WEEKDAY(A9+6)),1,3)))/7),"RAPPORTAGE WEEK Nr.")</f>
        <v>RAPPORTAGE WEEK 27</v>
      </c>
      <c r="B7" s="280"/>
      <c r="C7" s="280"/>
      <c r="D7" s="280"/>
      <c r="E7" s="280"/>
      <c r="F7" s="280"/>
      <c r="G7" s="280"/>
      <c r="H7" s="280"/>
      <c r="I7" s="280"/>
      <c r="J7" s="280"/>
      <c r="K7" s="280"/>
      <c r="L7" s="280"/>
      <c r="M7" s="281"/>
      <c r="Q7" s="186">
        <f>COUNTIF(K$9:M$48,Menu!D9)</f>
        <v>0</v>
      </c>
    </row>
    <row r="8" spans="1:17" s="61" customFormat="1" ht="13.15" x14ac:dyDescent="0.35">
      <c r="A8" s="109" t="s">
        <v>31</v>
      </c>
      <c r="B8" s="131" t="s">
        <v>75</v>
      </c>
      <c r="C8" s="109" t="s">
        <v>32</v>
      </c>
      <c r="D8" s="132"/>
      <c r="E8" s="132"/>
      <c r="F8" s="132"/>
      <c r="G8" s="132"/>
      <c r="H8" s="132"/>
      <c r="I8" s="133"/>
      <c r="J8" s="134" t="s">
        <v>72</v>
      </c>
      <c r="K8" s="282" t="s">
        <v>221</v>
      </c>
      <c r="L8" s="283"/>
      <c r="M8" s="284"/>
      <c r="N8" s="135"/>
      <c r="Q8" s="186">
        <f>COUNTIF(K$9:M$48,Menu!D10)</f>
        <v>0</v>
      </c>
    </row>
    <row r="9" spans="1:17" ht="12.75" customHeight="1" x14ac:dyDescent="0.35">
      <c r="A9" s="84">
        <f>'BPV-tijd'!I51</f>
        <v>43283</v>
      </c>
      <c r="B9" s="85">
        <v>1</v>
      </c>
      <c r="C9" s="269"/>
      <c r="D9" s="270"/>
      <c r="E9" s="270"/>
      <c r="F9" s="270"/>
      <c r="G9" s="270"/>
      <c r="H9" s="270"/>
      <c r="I9" s="271"/>
      <c r="J9" s="130"/>
      <c r="K9" s="266"/>
      <c r="L9" s="267"/>
      <c r="M9" s="268"/>
      <c r="Q9" s="186">
        <f>COUNTIF(K$9:M$48,Menu!D11)</f>
        <v>0</v>
      </c>
    </row>
    <row r="10" spans="1:17" ht="12.75" customHeight="1" x14ac:dyDescent="0.35">
      <c r="A10" s="84"/>
      <c r="B10" s="85">
        <v>2</v>
      </c>
      <c r="C10" s="269"/>
      <c r="D10" s="270"/>
      <c r="E10" s="270"/>
      <c r="F10" s="270"/>
      <c r="G10" s="270"/>
      <c r="H10" s="270"/>
      <c r="I10" s="271"/>
      <c r="J10" s="130"/>
      <c r="K10" s="266"/>
      <c r="L10" s="267"/>
      <c r="M10" s="268"/>
      <c r="Q10" s="186">
        <f>COUNTIF(K$9:M$48,Menu!D12)</f>
        <v>0</v>
      </c>
    </row>
    <row r="11" spans="1:17" ht="12.75" customHeight="1" x14ac:dyDescent="0.35">
      <c r="A11" s="84"/>
      <c r="B11" s="85">
        <v>3</v>
      </c>
      <c r="C11" s="269"/>
      <c r="D11" s="270"/>
      <c r="E11" s="270"/>
      <c r="F11" s="270"/>
      <c r="G11" s="270"/>
      <c r="H11" s="270"/>
      <c r="I11" s="271"/>
      <c r="J11" s="130"/>
      <c r="K11" s="266"/>
      <c r="L11" s="267"/>
      <c r="M11" s="268"/>
      <c r="Q11" s="186">
        <f>COUNTIF(K$9:M$48,Menu!D13)</f>
        <v>0</v>
      </c>
    </row>
    <row r="12" spans="1:17" ht="12.75" customHeight="1" x14ac:dyDescent="0.35">
      <c r="A12" s="84"/>
      <c r="B12" s="85">
        <v>4</v>
      </c>
      <c r="C12" s="269"/>
      <c r="D12" s="270"/>
      <c r="E12" s="270"/>
      <c r="F12" s="270"/>
      <c r="G12" s="270"/>
      <c r="H12" s="270"/>
      <c r="I12" s="271"/>
      <c r="J12" s="130"/>
      <c r="K12" s="266"/>
      <c r="L12" s="267"/>
      <c r="M12" s="268"/>
    </row>
    <row r="13" spans="1:17" ht="12.75" customHeight="1" x14ac:dyDescent="0.35">
      <c r="A13" s="84"/>
      <c r="B13" s="85">
        <v>5</v>
      </c>
      <c r="C13" s="269"/>
      <c r="D13" s="270"/>
      <c r="E13" s="270"/>
      <c r="F13" s="270"/>
      <c r="G13" s="270"/>
      <c r="H13" s="270"/>
      <c r="I13" s="271"/>
      <c r="J13" s="130"/>
      <c r="K13" s="266"/>
      <c r="L13" s="267"/>
      <c r="M13" s="268"/>
    </row>
    <row r="14" spans="1:17" ht="12.75" customHeight="1" x14ac:dyDescent="0.35">
      <c r="A14" s="84"/>
      <c r="B14" s="85">
        <v>6</v>
      </c>
      <c r="C14" s="269"/>
      <c r="D14" s="270"/>
      <c r="E14" s="270"/>
      <c r="F14" s="270"/>
      <c r="G14" s="270"/>
      <c r="H14" s="270"/>
      <c r="I14" s="271"/>
      <c r="J14" s="130"/>
      <c r="K14" s="266"/>
      <c r="L14" s="267"/>
      <c r="M14" s="268"/>
    </row>
    <row r="15" spans="1:17" ht="12.75" customHeight="1" x14ac:dyDescent="0.35">
      <c r="A15" s="84"/>
      <c r="B15" s="85">
        <v>7</v>
      </c>
      <c r="C15" s="269"/>
      <c r="D15" s="270"/>
      <c r="E15" s="270"/>
      <c r="F15" s="270"/>
      <c r="G15" s="270"/>
      <c r="H15" s="270"/>
      <c r="I15" s="271"/>
      <c r="J15" s="130"/>
      <c r="K15" s="266"/>
      <c r="L15" s="267"/>
      <c r="M15" s="268"/>
    </row>
    <row r="16" spans="1:17" ht="12.75" customHeight="1" x14ac:dyDescent="0.35">
      <c r="A16" s="84"/>
      <c r="B16" s="85">
        <v>8</v>
      </c>
      <c r="C16" s="269"/>
      <c r="D16" s="270"/>
      <c r="E16" s="270"/>
      <c r="F16" s="270"/>
      <c r="G16" s="270"/>
      <c r="H16" s="270"/>
      <c r="I16" s="271"/>
      <c r="J16" s="130"/>
      <c r="K16" s="266"/>
      <c r="L16" s="267"/>
      <c r="M16" s="268"/>
    </row>
    <row r="17" spans="1:13" ht="12.75" customHeight="1" x14ac:dyDescent="0.35">
      <c r="A17" s="84">
        <f>A9+1</f>
        <v>43284</v>
      </c>
      <c r="B17" s="85">
        <v>1</v>
      </c>
      <c r="C17" s="269"/>
      <c r="D17" s="270"/>
      <c r="E17" s="270"/>
      <c r="F17" s="270"/>
      <c r="G17" s="270"/>
      <c r="H17" s="270"/>
      <c r="I17" s="271"/>
      <c r="J17" s="130"/>
      <c r="K17" s="266"/>
      <c r="L17" s="267"/>
      <c r="M17" s="268"/>
    </row>
    <row r="18" spans="1:13" ht="12.75" customHeight="1" x14ac:dyDescent="0.35">
      <c r="A18" s="84"/>
      <c r="B18" s="85">
        <v>2</v>
      </c>
      <c r="C18" s="269"/>
      <c r="D18" s="270"/>
      <c r="E18" s="270"/>
      <c r="F18" s="270"/>
      <c r="G18" s="270"/>
      <c r="H18" s="270"/>
      <c r="I18" s="271"/>
      <c r="J18" s="130"/>
      <c r="K18" s="266"/>
      <c r="L18" s="267"/>
      <c r="M18" s="268"/>
    </row>
    <row r="19" spans="1:13" ht="12.75" customHeight="1" x14ac:dyDescent="0.35">
      <c r="A19" s="84"/>
      <c r="B19" s="85">
        <v>3</v>
      </c>
      <c r="C19" s="269"/>
      <c r="D19" s="270"/>
      <c r="E19" s="270"/>
      <c r="F19" s="270"/>
      <c r="G19" s="270"/>
      <c r="H19" s="270"/>
      <c r="I19" s="271"/>
      <c r="J19" s="130"/>
      <c r="K19" s="266"/>
      <c r="L19" s="267"/>
      <c r="M19" s="268"/>
    </row>
    <row r="20" spans="1:13" ht="12.75" customHeight="1" x14ac:dyDescent="0.35">
      <c r="A20" s="84"/>
      <c r="B20" s="85">
        <v>4</v>
      </c>
      <c r="C20" s="269"/>
      <c r="D20" s="270"/>
      <c r="E20" s="270"/>
      <c r="F20" s="270"/>
      <c r="G20" s="270"/>
      <c r="H20" s="270"/>
      <c r="I20" s="271"/>
      <c r="J20" s="130"/>
      <c r="K20" s="266"/>
      <c r="L20" s="267"/>
      <c r="M20" s="268"/>
    </row>
    <row r="21" spans="1:13" x14ac:dyDescent="0.35">
      <c r="A21" s="84"/>
      <c r="B21" s="85">
        <v>5</v>
      </c>
      <c r="C21" s="269"/>
      <c r="D21" s="270"/>
      <c r="E21" s="270"/>
      <c r="F21" s="270"/>
      <c r="G21" s="270"/>
      <c r="H21" s="270"/>
      <c r="I21" s="271"/>
      <c r="J21" s="130"/>
      <c r="K21" s="266"/>
      <c r="L21" s="267"/>
      <c r="M21" s="268"/>
    </row>
    <row r="22" spans="1:13" x14ac:dyDescent="0.35">
      <c r="A22" s="84"/>
      <c r="B22" s="85">
        <v>6</v>
      </c>
      <c r="C22" s="269"/>
      <c r="D22" s="270"/>
      <c r="E22" s="270"/>
      <c r="F22" s="270"/>
      <c r="G22" s="270"/>
      <c r="H22" s="270"/>
      <c r="I22" s="271"/>
      <c r="J22" s="130"/>
      <c r="K22" s="266"/>
      <c r="L22" s="267"/>
      <c r="M22" s="268"/>
    </row>
    <row r="23" spans="1:13" x14ac:dyDescent="0.35">
      <c r="A23" s="84"/>
      <c r="B23" s="85">
        <v>7</v>
      </c>
      <c r="C23" s="269"/>
      <c r="D23" s="270"/>
      <c r="E23" s="270"/>
      <c r="F23" s="270"/>
      <c r="G23" s="270"/>
      <c r="H23" s="270"/>
      <c r="I23" s="271"/>
      <c r="J23" s="130"/>
      <c r="K23" s="266"/>
      <c r="L23" s="267"/>
      <c r="M23" s="268"/>
    </row>
    <row r="24" spans="1:13" x14ac:dyDescent="0.35">
      <c r="A24" s="84"/>
      <c r="B24" s="85">
        <v>8</v>
      </c>
      <c r="C24" s="269"/>
      <c r="D24" s="270"/>
      <c r="E24" s="270"/>
      <c r="F24" s="270"/>
      <c r="G24" s="270"/>
      <c r="H24" s="270"/>
      <c r="I24" s="271"/>
      <c r="J24" s="130"/>
      <c r="K24" s="266"/>
      <c r="L24" s="267"/>
      <c r="M24" s="268"/>
    </row>
    <row r="25" spans="1:13" x14ac:dyDescent="0.35">
      <c r="A25" s="84">
        <f>A9+2</f>
        <v>43285</v>
      </c>
      <c r="B25" s="85">
        <v>1</v>
      </c>
      <c r="C25" s="269"/>
      <c r="D25" s="270"/>
      <c r="E25" s="270"/>
      <c r="F25" s="270"/>
      <c r="G25" s="270"/>
      <c r="H25" s="270"/>
      <c r="I25" s="271"/>
      <c r="J25" s="130"/>
      <c r="K25" s="266"/>
      <c r="L25" s="267"/>
      <c r="M25" s="268"/>
    </row>
    <row r="26" spans="1:13" x14ac:dyDescent="0.35">
      <c r="A26" s="84"/>
      <c r="B26" s="85">
        <v>2</v>
      </c>
      <c r="C26" s="269"/>
      <c r="D26" s="270"/>
      <c r="E26" s="270"/>
      <c r="F26" s="270"/>
      <c r="G26" s="270"/>
      <c r="H26" s="270"/>
      <c r="I26" s="271"/>
      <c r="J26" s="130"/>
      <c r="K26" s="266"/>
      <c r="L26" s="267"/>
      <c r="M26" s="268"/>
    </row>
    <row r="27" spans="1:13" x14ac:dyDescent="0.35">
      <c r="A27" s="84"/>
      <c r="B27" s="85">
        <v>3</v>
      </c>
      <c r="C27" s="269"/>
      <c r="D27" s="270"/>
      <c r="E27" s="270"/>
      <c r="F27" s="270"/>
      <c r="G27" s="270"/>
      <c r="H27" s="270"/>
      <c r="I27" s="271"/>
      <c r="J27" s="130"/>
      <c r="K27" s="266"/>
      <c r="L27" s="267"/>
      <c r="M27" s="268"/>
    </row>
    <row r="28" spans="1:13" x14ac:dyDescent="0.35">
      <c r="A28" s="84"/>
      <c r="B28" s="85">
        <v>4</v>
      </c>
      <c r="C28" s="269"/>
      <c r="D28" s="270"/>
      <c r="E28" s="270"/>
      <c r="F28" s="270"/>
      <c r="G28" s="270"/>
      <c r="H28" s="270"/>
      <c r="I28" s="271"/>
      <c r="J28" s="130"/>
      <c r="K28" s="266"/>
      <c r="L28" s="267"/>
      <c r="M28" s="268"/>
    </row>
    <row r="29" spans="1:13" x14ac:dyDescent="0.35">
      <c r="A29" s="84"/>
      <c r="B29" s="85">
        <v>5</v>
      </c>
      <c r="C29" s="269"/>
      <c r="D29" s="270"/>
      <c r="E29" s="270"/>
      <c r="F29" s="270"/>
      <c r="G29" s="270"/>
      <c r="H29" s="270"/>
      <c r="I29" s="271"/>
      <c r="J29" s="130"/>
      <c r="K29" s="266"/>
      <c r="L29" s="267"/>
      <c r="M29" s="268"/>
    </row>
    <row r="30" spans="1:13" x14ac:dyDescent="0.35">
      <c r="A30" s="84"/>
      <c r="B30" s="85">
        <v>6</v>
      </c>
      <c r="C30" s="269"/>
      <c r="D30" s="270"/>
      <c r="E30" s="270"/>
      <c r="F30" s="270"/>
      <c r="G30" s="270"/>
      <c r="H30" s="270"/>
      <c r="I30" s="271"/>
      <c r="J30" s="130"/>
      <c r="K30" s="266"/>
      <c r="L30" s="267"/>
      <c r="M30" s="268"/>
    </row>
    <row r="31" spans="1:13" x14ac:dyDescent="0.35">
      <c r="A31" s="84"/>
      <c r="B31" s="85">
        <v>7</v>
      </c>
      <c r="C31" s="269"/>
      <c r="D31" s="270"/>
      <c r="E31" s="270"/>
      <c r="F31" s="270"/>
      <c r="G31" s="270"/>
      <c r="H31" s="270"/>
      <c r="I31" s="271"/>
      <c r="J31" s="130"/>
      <c r="K31" s="266"/>
      <c r="L31" s="267"/>
      <c r="M31" s="268"/>
    </row>
    <row r="32" spans="1:13" x14ac:dyDescent="0.35">
      <c r="A32" s="84"/>
      <c r="B32" s="85">
        <v>8</v>
      </c>
      <c r="C32" s="269"/>
      <c r="D32" s="270"/>
      <c r="E32" s="270"/>
      <c r="F32" s="270"/>
      <c r="G32" s="270"/>
      <c r="H32" s="270"/>
      <c r="I32" s="271"/>
      <c r="J32" s="130"/>
      <c r="K32" s="266"/>
      <c r="L32" s="267"/>
      <c r="M32" s="268"/>
    </row>
    <row r="33" spans="1:13" x14ac:dyDescent="0.35">
      <c r="A33" s="84">
        <f>A9+3</f>
        <v>43286</v>
      </c>
      <c r="B33" s="85">
        <v>1</v>
      </c>
      <c r="C33" s="269"/>
      <c r="D33" s="270"/>
      <c r="E33" s="270"/>
      <c r="F33" s="270"/>
      <c r="G33" s="270"/>
      <c r="H33" s="270"/>
      <c r="I33" s="271"/>
      <c r="J33" s="130"/>
      <c r="K33" s="266"/>
      <c r="L33" s="267"/>
      <c r="M33" s="268"/>
    </row>
    <row r="34" spans="1:13" x14ac:dyDescent="0.35">
      <c r="A34" s="84"/>
      <c r="B34" s="85">
        <v>2</v>
      </c>
      <c r="C34" s="269"/>
      <c r="D34" s="270"/>
      <c r="E34" s="270"/>
      <c r="F34" s="270"/>
      <c r="G34" s="270"/>
      <c r="H34" s="270"/>
      <c r="I34" s="271"/>
      <c r="J34" s="130"/>
      <c r="K34" s="266"/>
      <c r="L34" s="267"/>
      <c r="M34" s="268"/>
    </row>
    <row r="35" spans="1:13" x14ac:dyDescent="0.35">
      <c r="A35" s="84"/>
      <c r="B35" s="85">
        <v>3</v>
      </c>
      <c r="C35" s="269"/>
      <c r="D35" s="270"/>
      <c r="E35" s="270"/>
      <c r="F35" s="270"/>
      <c r="G35" s="270"/>
      <c r="H35" s="270"/>
      <c r="I35" s="271"/>
      <c r="J35" s="130"/>
      <c r="K35" s="266"/>
      <c r="L35" s="267"/>
      <c r="M35" s="268"/>
    </row>
    <row r="36" spans="1:13" x14ac:dyDescent="0.35">
      <c r="A36" s="84"/>
      <c r="B36" s="85">
        <v>4</v>
      </c>
      <c r="C36" s="269"/>
      <c r="D36" s="270"/>
      <c r="E36" s="270"/>
      <c r="F36" s="270"/>
      <c r="G36" s="270"/>
      <c r="H36" s="270"/>
      <c r="I36" s="271"/>
      <c r="J36" s="130"/>
      <c r="K36" s="266"/>
      <c r="L36" s="267"/>
      <c r="M36" s="268"/>
    </row>
    <row r="37" spans="1:13" x14ac:dyDescent="0.35">
      <c r="A37" s="84"/>
      <c r="B37" s="85">
        <v>5</v>
      </c>
      <c r="C37" s="269"/>
      <c r="D37" s="270"/>
      <c r="E37" s="270"/>
      <c r="F37" s="270"/>
      <c r="G37" s="270"/>
      <c r="H37" s="270"/>
      <c r="I37" s="271"/>
      <c r="J37" s="130"/>
      <c r="K37" s="266"/>
      <c r="L37" s="267"/>
      <c r="M37" s="268"/>
    </row>
    <row r="38" spans="1:13" x14ac:dyDescent="0.35">
      <c r="A38" s="84"/>
      <c r="B38" s="85">
        <v>6</v>
      </c>
      <c r="C38" s="269"/>
      <c r="D38" s="270"/>
      <c r="E38" s="270"/>
      <c r="F38" s="270"/>
      <c r="G38" s="270"/>
      <c r="H38" s="270"/>
      <c r="I38" s="271"/>
      <c r="J38" s="130"/>
      <c r="K38" s="266"/>
      <c r="L38" s="267"/>
      <c r="M38" s="268"/>
    </row>
    <row r="39" spans="1:13" x14ac:dyDescent="0.35">
      <c r="A39" s="84"/>
      <c r="B39" s="85">
        <v>7</v>
      </c>
      <c r="C39" s="269"/>
      <c r="D39" s="270"/>
      <c r="E39" s="270"/>
      <c r="F39" s="270"/>
      <c r="G39" s="270"/>
      <c r="H39" s="270"/>
      <c r="I39" s="271"/>
      <c r="J39" s="130"/>
      <c r="K39" s="266"/>
      <c r="L39" s="267"/>
      <c r="M39" s="268"/>
    </row>
    <row r="40" spans="1:13" x14ac:dyDescent="0.35">
      <c r="A40" s="84"/>
      <c r="B40" s="85">
        <v>8</v>
      </c>
      <c r="C40" s="269"/>
      <c r="D40" s="270"/>
      <c r="E40" s="270"/>
      <c r="F40" s="270"/>
      <c r="G40" s="270"/>
      <c r="H40" s="270"/>
      <c r="I40" s="271"/>
      <c r="J40" s="130"/>
      <c r="K40" s="266"/>
      <c r="L40" s="267"/>
      <c r="M40" s="268"/>
    </row>
    <row r="41" spans="1:13" x14ac:dyDescent="0.35">
      <c r="A41" s="84">
        <f>A9+4</f>
        <v>43287</v>
      </c>
      <c r="B41" s="85">
        <v>1</v>
      </c>
      <c r="C41" s="269"/>
      <c r="D41" s="270"/>
      <c r="E41" s="270"/>
      <c r="F41" s="270"/>
      <c r="G41" s="270"/>
      <c r="H41" s="270"/>
      <c r="I41" s="271"/>
      <c r="J41" s="130"/>
      <c r="K41" s="266"/>
      <c r="L41" s="267"/>
      <c r="M41" s="268"/>
    </row>
    <row r="42" spans="1:13" x14ac:dyDescent="0.35">
      <c r="A42" s="84"/>
      <c r="B42" s="85">
        <v>2</v>
      </c>
      <c r="C42" s="269"/>
      <c r="D42" s="270"/>
      <c r="E42" s="270"/>
      <c r="F42" s="270"/>
      <c r="G42" s="270"/>
      <c r="H42" s="270"/>
      <c r="I42" s="271"/>
      <c r="J42" s="130"/>
      <c r="K42" s="266"/>
      <c r="L42" s="267"/>
      <c r="M42" s="268"/>
    </row>
    <row r="43" spans="1:13" x14ac:dyDescent="0.35">
      <c r="A43" s="84"/>
      <c r="B43" s="85">
        <v>3</v>
      </c>
      <c r="C43" s="269"/>
      <c r="D43" s="270"/>
      <c r="E43" s="270"/>
      <c r="F43" s="270"/>
      <c r="G43" s="270"/>
      <c r="H43" s="270"/>
      <c r="I43" s="271"/>
      <c r="J43" s="130"/>
      <c r="K43" s="266"/>
      <c r="L43" s="267"/>
      <c r="M43" s="268"/>
    </row>
    <row r="44" spans="1:13" x14ac:dyDescent="0.35">
      <c r="A44" s="84"/>
      <c r="B44" s="85">
        <v>4</v>
      </c>
      <c r="C44" s="269"/>
      <c r="D44" s="270"/>
      <c r="E44" s="270"/>
      <c r="F44" s="270"/>
      <c r="G44" s="270"/>
      <c r="H44" s="270"/>
      <c r="I44" s="271"/>
      <c r="J44" s="130"/>
      <c r="K44" s="266"/>
      <c r="L44" s="267"/>
      <c r="M44" s="268"/>
    </row>
    <row r="45" spans="1:13" x14ac:dyDescent="0.35">
      <c r="A45" s="84"/>
      <c r="B45" s="85">
        <v>5</v>
      </c>
      <c r="C45" s="269"/>
      <c r="D45" s="270"/>
      <c r="E45" s="270"/>
      <c r="F45" s="270"/>
      <c r="G45" s="270"/>
      <c r="H45" s="270"/>
      <c r="I45" s="271"/>
      <c r="J45" s="130"/>
      <c r="K45" s="266"/>
      <c r="L45" s="267"/>
      <c r="M45" s="268"/>
    </row>
    <row r="46" spans="1:13" x14ac:dyDescent="0.35">
      <c r="A46" s="84"/>
      <c r="B46" s="85">
        <v>6</v>
      </c>
      <c r="C46" s="269"/>
      <c r="D46" s="270"/>
      <c r="E46" s="270"/>
      <c r="F46" s="270"/>
      <c r="G46" s="270"/>
      <c r="H46" s="270"/>
      <c r="I46" s="271"/>
      <c r="J46" s="130"/>
      <c r="K46" s="266"/>
      <c r="L46" s="267"/>
      <c r="M46" s="268"/>
    </row>
    <row r="47" spans="1:13" x14ac:dyDescent="0.35">
      <c r="A47" s="84"/>
      <c r="B47" s="85">
        <v>7</v>
      </c>
      <c r="C47" s="269"/>
      <c r="D47" s="270"/>
      <c r="E47" s="270"/>
      <c r="F47" s="270"/>
      <c r="G47" s="270"/>
      <c r="H47" s="270"/>
      <c r="I47" s="271"/>
      <c r="J47" s="130"/>
      <c r="K47" s="266"/>
      <c r="L47" s="267"/>
      <c r="M47" s="268"/>
    </row>
    <row r="48" spans="1:13" x14ac:dyDescent="0.35">
      <c r="A48" s="84"/>
      <c r="B48" s="85">
        <v>8</v>
      </c>
      <c r="C48" s="269"/>
      <c r="D48" s="270"/>
      <c r="E48" s="270"/>
      <c r="F48" s="270"/>
      <c r="G48" s="270"/>
      <c r="H48" s="270"/>
      <c r="I48" s="271"/>
      <c r="J48" s="130"/>
      <c r="K48" s="266"/>
      <c r="L48" s="267"/>
      <c r="M48" s="268"/>
    </row>
    <row r="49" spans="1:13" ht="14.25" customHeight="1" x14ac:dyDescent="0.35">
      <c r="A49" s="272"/>
      <c r="B49" s="272"/>
      <c r="C49" s="273"/>
      <c r="D49" s="273"/>
      <c r="E49" s="24"/>
      <c r="F49" s="23"/>
      <c r="G49" s="228" t="s">
        <v>268</v>
      </c>
      <c r="H49" s="229">
        <f>'rapp 22'!H49+'rapp 22'!J49</f>
        <v>0</v>
      </c>
      <c r="I49" s="226"/>
      <c r="J49" s="108">
        <f>SUM(J9:J48)</f>
        <v>0</v>
      </c>
      <c r="K49" s="108" t="s">
        <v>60</v>
      </c>
      <c r="L49" s="82"/>
      <c r="M49" s="230" t="str">
        <f>"Totaal:"&amp;(H49+J49)</f>
        <v>Totaal:0</v>
      </c>
    </row>
  </sheetData>
  <sheetProtection algorithmName="SHA-512" hashValue="P2eE55TbPQ9CY89sI5cwTq90Vv/H6tYF1tHIKgFY/LsGyZC4IZheOX1oCxTBTI4uTEKZAv9FBzsi0EmkxoPBWQ==" saltValue="hPVvp8SHv+LCGXdGEV7QGA==" spinCount="100000" sheet="1" selectLockedCells="1"/>
  <mergeCells count="92">
    <mergeCell ref="A49:D49"/>
    <mergeCell ref="C46:I46"/>
    <mergeCell ref="K46:M46"/>
    <mergeCell ref="C47:I47"/>
    <mergeCell ref="K47:M47"/>
    <mergeCell ref="C48:I48"/>
    <mergeCell ref="K48:M48"/>
    <mergeCell ref="C43:I43"/>
    <mergeCell ref="K43:M43"/>
    <mergeCell ref="C44:I44"/>
    <mergeCell ref="K44:M44"/>
    <mergeCell ref="C45:I45"/>
    <mergeCell ref="K45:M45"/>
    <mergeCell ref="C40:I40"/>
    <mergeCell ref="K40:M40"/>
    <mergeCell ref="C41:I41"/>
    <mergeCell ref="K41:M41"/>
    <mergeCell ref="C42:I42"/>
    <mergeCell ref="K42:M42"/>
    <mergeCell ref="C37:I37"/>
    <mergeCell ref="K37:M37"/>
    <mergeCell ref="C38:I38"/>
    <mergeCell ref="K38:M38"/>
    <mergeCell ref="C39:I39"/>
    <mergeCell ref="K39:M39"/>
    <mergeCell ref="C34:I34"/>
    <mergeCell ref="K34:M34"/>
    <mergeCell ref="C35:I35"/>
    <mergeCell ref="K35:M35"/>
    <mergeCell ref="C36:I36"/>
    <mergeCell ref="K36:M36"/>
    <mergeCell ref="C31:I31"/>
    <mergeCell ref="K31:M31"/>
    <mergeCell ref="C32:I32"/>
    <mergeCell ref="K32:M32"/>
    <mergeCell ref="C33:I33"/>
    <mergeCell ref="K33:M33"/>
    <mergeCell ref="C28:I28"/>
    <mergeCell ref="K28:M28"/>
    <mergeCell ref="C29:I29"/>
    <mergeCell ref="K29:M29"/>
    <mergeCell ref="C30:I30"/>
    <mergeCell ref="K30:M30"/>
    <mergeCell ref="C25:I25"/>
    <mergeCell ref="K25:M25"/>
    <mergeCell ref="C26:I26"/>
    <mergeCell ref="K26:M26"/>
    <mergeCell ref="C27:I27"/>
    <mergeCell ref="K27:M27"/>
    <mergeCell ref="C22:I22"/>
    <mergeCell ref="K22:M22"/>
    <mergeCell ref="C23:I23"/>
    <mergeCell ref="K23:M23"/>
    <mergeCell ref="C24:I24"/>
    <mergeCell ref="K24:M24"/>
    <mergeCell ref="C19:I19"/>
    <mergeCell ref="K19:M19"/>
    <mergeCell ref="C20:I20"/>
    <mergeCell ref="K20:M20"/>
    <mergeCell ref="C21:I21"/>
    <mergeCell ref="K21:M21"/>
    <mergeCell ref="C16:I16"/>
    <mergeCell ref="K16:M16"/>
    <mergeCell ref="C17:I17"/>
    <mergeCell ref="K17:M17"/>
    <mergeCell ref="C18:I18"/>
    <mergeCell ref="K18:M18"/>
    <mergeCell ref="C13:I13"/>
    <mergeCell ref="K13:M13"/>
    <mergeCell ref="C14:I14"/>
    <mergeCell ref="K14:M14"/>
    <mergeCell ref="C15:I15"/>
    <mergeCell ref="K15:M15"/>
    <mergeCell ref="C10:I10"/>
    <mergeCell ref="K10:M10"/>
    <mergeCell ref="C11:I11"/>
    <mergeCell ref="K11:M11"/>
    <mergeCell ref="C12:I12"/>
    <mergeCell ref="K12:M12"/>
    <mergeCell ref="C9:I9"/>
    <mergeCell ref="K9:M9"/>
    <mergeCell ref="A3:C3"/>
    <mergeCell ref="I3:J3"/>
    <mergeCell ref="K3:M3"/>
    <mergeCell ref="A4:C4"/>
    <mergeCell ref="I4:J4"/>
    <mergeCell ref="K4:M4"/>
    <mergeCell ref="A5:C5"/>
    <mergeCell ref="I5:J5"/>
    <mergeCell ref="K5:M5"/>
    <mergeCell ref="A7:M7"/>
    <mergeCell ref="K8:M8"/>
  </mergeCells>
  <dataValidations count="1">
    <dataValidation type="list" allowBlank="1" showInputMessage="1" showErrorMessage="1" sqref="K9:M48" xr:uid="{043FA616-5178-4BC3-931A-1A95597BF9EB}">
      <formula1>IF(Oplnr=1,AMO,IF(Oplnr=2,GD,KO))</formula1>
    </dataValidation>
  </dataValidations>
  <pageMargins left="0.70866141732283472" right="0.59055118110236227" top="0.47244094488188981" bottom="1.0236220472440944" header="0.31496062992125984" footer="0.31496062992125984"/>
  <pageSetup paperSize="9" scale="74"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974B-5913-47FA-801F-18E4BC57A47D}">
  <sheetPr codeName="Blad34">
    <pageSetUpPr fitToPage="1"/>
  </sheetPr>
  <dimension ref="A1:Q49"/>
  <sheetViews>
    <sheetView zoomScale="90" zoomScaleNormal="90" workbookViewId="0">
      <selection activeCell="B3" sqref="B3"/>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8.6640625" customWidth="1"/>
    <col min="10" max="10" width="10.796875" customWidth="1"/>
    <col min="11" max="12" width="13.265625" customWidth="1"/>
    <col min="13" max="13" width="16.53125" customWidth="1"/>
    <col min="14" max="14" width="9.1328125" style="9" customWidth="1"/>
    <col min="15" max="15" width="9.06640625" customWidth="1"/>
    <col min="17" max="17" width="9.06640625" style="186"/>
  </cols>
  <sheetData>
    <row r="1" spans="1:17" ht="15" x14ac:dyDescent="0.4">
      <c r="A1" s="22" t="str">
        <f>"Bijlage 6: Weekrapportage "&amp;'Algemene Informatie'!$B$16</f>
        <v>Bijlage 6: Weekrapportage AMO (Applicatie- en mediaontwikkelaar 25187)</v>
      </c>
      <c r="B1" s="22"/>
      <c r="C1" s="21"/>
      <c r="D1" s="21"/>
      <c r="E1" s="21"/>
      <c r="F1" s="21"/>
      <c r="G1" s="21"/>
      <c r="H1" s="21"/>
      <c r="I1" s="21"/>
      <c r="J1" s="82"/>
      <c r="K1" s="82"/>
      <c r="L1" s="82"/>
      <c r="M1" s="82"/>
      <c r="Q1" s="186">
        <f>COUNTIF(K$9:M$48,Menu!D3)</f>
        <v>0</v>
      </c>
    </row>
    <row r="2" spans="1:17" x14ac:dyDescent="0.35">
      <c r="A2" s="21"/>
      <c r="B2" s="21"/>
      <c r="C2" s="21"/>
      <c r="D2" s="21"/>
      <c r="E2" s="82"/>
      <c r="F2" s="82"/>
      <c r="G2" s="82"/>
      <c r="H2" s="21"/>
      <c r="I2" s="21"/>
      <c r="J2" s="82"/>
      <c r="K2" s="82"/>
      <c r="L2" s="82"/>
      <c r="M2" s="82"/>
      <c r="Q2" s="186">
        <f>COUNTIF(K$9:M$48,Menu!D4)</f>
        <v>0</v>
      </c>
    </row>
    <row r="3" spans="1:17" ht="13.15" x14ac:dyDescent="0.35">
      <c r="A3" s="275" t="s">
        <v>28</v>
      </c>
      <c r="B3" s="275"/>
      <c r="C3" s="275"/>
      <c r="D3" s="208" t="str">
        <f>IF('Algemene Informatie'!$B$3=0,"",'Algemene Informatie'!$B$3&amp;", "&amp;'Algemene Informatie'!$B$4&amp;" ("&amp;'Algemene Informatie'!$B$5&amp;")"&amp;" "&amp;'Algemene Informatie'!$B$13)</f>
        <v/>
      </c>
      <c r="E3" s="86"/>
      <c r="F3" s="88"/>
      <c r="G3" s="89"/>
      <c r="H3" s="21"/>
      <c r="I3" s="275" t="s">
        <v>78</v>
      </c>
      <c r="J3" s="275"/>
      <c r="K3" s="274" t="str">
        <f>IF('Algemene Informatie'!$B$39=0,"",'Algemene Informatie'!$B$39)</f>
        <v>2017-2018</v>
      </c>
      <c r="L3" s="274"/>
      <c r="M3" s="274"/>
      <c r="Q3" s="186">
        <f>COUNTIF(K$9:M$48,Menu!D5)</f>
        <v>0</v>
      </c>
    </row>
    <row r="4" spans="1:17" ht="13.15" x14ac:dyDescent="0.35">
      <c r="A4" s="276" t="s">
        <v>61</v>
      </c>
      <c r="B4" s="277"/>
      <c r="C4" s="278"/>
      <c r="D4" s="208" t="str">
        <f>IF('Algemene Informatie'!$B$17=0,"",'Algemene Informatie'!$B$17)</f>
        <v/>
      </c>
      <c r="E4" s="86"/>
      <c r="F4" s="88"/>
      <c r="G4" s="89"/>
      <c r="H4" s="21"/>
      <c r="I4" s="275" t="s">
        <v>29</v>
      </c>
      <c r="J4" s="275"/>
      <c r="K4" s="274" t="str">
        <f>IF('Algemene Informatie'!$B$28=0,"",'Algemene Informatie'!$B$28)</f>
        <v/>
      </c>
      <c r="L4" s="274"/>
      <c r="M4" s="274"/>
      <c r="Q4" s="186">
        <f>COUNTIF(K$9:M$48,Menu!D6)</f>
        <v>0</v>
      </c>
    </row>
    <row r="5" spans="1:17" ht="13.15" x14ac:dyDescent="0.35">
      <c r="A5" s="275" t="s">
        <v>88</v>
      </c>
      <c r="B5" s="275"/>
      <c r="C5" s="275"/>
      <c r="D5" s="208" t="str">
        <f>IF('Algemene Informatie'!$B$18=0,"",'Algemene Informatie'!$B$18)</f>
        <v/>
      </c>
      <c r="E5" s="86"/>
      <c r="F5" s="86"/>
      <c r="G5" s="82"/>
      <c r="H5" s="21"/>
      <c r="I5" s="275" t="s">
        <v>30</v>
      </c>
      <c r="J5" s="275"/>
      <c r="K5" s="274" t="str">
        <f>IF('Algemene Informatie'!$B$32=0,"",'Algemene Informatie'!$B$32)</f>
        <v/>
      </c>
      <c r="L5" s="274"/>
      <c r="M5" s="274"/>
      <c r="Q5" s="186">
        <f>COUNTIF(K$9:M$48,Menu!D7)</f>
        <v>0</v>
      </c>
    </row>
    <row r="6" spans="1:17" ht="13.15" x14ac:dyDescent="0.35">
      <c r="A6" s="91"/>
      <c r="B6" s="88"/>
      <c r="C6" s="88"/>
      <c r="D6" s="92"/>
      <c r="E6" s="86"/>
      <c r="F6" s="86"/>
      <c r="G6" s="82"/>
      <c r="H6" s="82"/>
      <c r="I6" s="88"/>
      <c r="J6" s="88"/>
      <c r="K6" s="92"/>
      <c r="L6" s="92"/>
      <c r="M6" s="92"/>
      <c r="Q6" s="186">
        <f>COUNTIF(K$9:M$48,Menu!D8)</f>
        <v>0</v>
      </c>
    </row>
    <row r="7" spans="1:17" ht="13.15" x14ac:dyDescent="0.4">
      <c r="A7" s="279" t="str">
        <f>IF(AND(ISNONTEXT($A$9),NOT(ISBLANK($A$9))),"RAPPORTAGE WEEK "&amp;1+INT((A9-DATE(YEAR(A9+4-WEEKDAY(A9+6)),1,5)+WEEKDAY(DATE(YEAR(A9+4-WEEKDAY(A9+6)),1,3)))/7),"RAPPORTAGE WEEK Nr.")</f>
        <v>RAPPORTAGE WEEK 28</v>
      </c>
      <c r="B7" s="280"/>
      <c r="C7" s="280"/>
      <c r="D7" s="280"/>
      <c r="E7" s="280"/>
      <c r="F7" s="280"/>
      <c r="G7" s="280"/>
      <c r="H7" s="280"/>
      <c r="I7" s="280"/>
      <c r="J7" s="280"/>
      <c r="K7" s="280"/>
      <c r="L7" s="280"/>
      <c r="M7" s="281"/>
      <c r="Q7" s="186">
        <f>COUNTIF(K$9:M$48,Menu!D9)</f>
        <v>0</v>
      </c>
    </row>
    <row r="8" spans="1:17" s="61" customFormat="1" ht="13.15" x14ac:dyDescent="0.35">
      <c r="A8" s="109" t="s">
        <v>31</v>
      </c>
      <c r="B8" s="131" t="s">
        <v>75</v>
      </c>
      <c r="C8" s="109" t="s">
        <v>32</v>
      </c>
      <c r="D8" s="132"/>
      <c r="E8" s="132"/>
      <c r="F8" s="132"/>
      <c r="G8" s="132"/>
      <c r="H8" s="132"/>
      <c r="I8" s="133"/>
      <c r="J8" s="134" t="s">
        <v>72</v>
      </c>
      <c r="K8" s="282" t="s">
        <v>221</v>
      </c>
      <c r="L8" s="283"/>
      <c r="M8" s="284"/>
      <c r="N8" s="135"/>
      <c r="Q8" s="186">
        <f>COUNTIF(K$9:M$48,Menu!D10)</f>
        <v>0</v>
      </c>
    </row>
    <row r="9" spans="1:17" ht="12.75" customHeight="1" x14ac:dyDescent="0.35">
      <c r="A9" s="84">
        <f>'BPV-tijd'!P51</f>
        <v>43290</v>
      </c>
      <c r="B9" s="85">
        <v>1</v>
      </c>
      <c r="C9" s="269"/>
      <c r="D9" s="270"/>
      <c r="E9" s="270"/>
      <c r="F9" s="270"/>
      <c r="G9" s="270"/>
      <c r="H9" s="270"/>
      <c r="I9" s="271"/>
      <c r="J9" s="130"/>
      <c r="K9" s="266"/>
      <c r="L9" s="267"/>
      <c r="M9" s="268"/>
      <c r="Q9" s="186">
        <f>COUNTIF(K$9:M$48,Menu!D11)</f>
        <v>0</v>
      </c>
    </row>
    <row r="10" spans="1:17" ht="12.75" customHeight="1" x14ac:dyDescent="0.35">
      <c r="A10" s="84"/>
      <c r="B10" s="85">
        <v>2</v>
      </c>
      <c r="C10" s="269"/>
      <c r="D10" s="270"/>
      <c r="E10" s="270"/>
      <c r="F10" s="270"/>
      <c r="G10" s="270"/>
      <c r="H10" s="270"/>
      <c r="I10" s="271"/>
      <c r="J10" s="130"/>
      <c r="K10" s="266"/>
      <c r="L10" s="267"/>
      <c r="M10" s="268"/>
      <c r="Q10" s="186">
        <f>COUNTIF(K$9:M$48,Menu!D12)</f>
        <v>0</v>
      </c>
    </row>
    <row r="11" spans="1:17" ht="12.75" customHeight="1" x14ac:dyDescent="0.35">
      <c r="A11" s="84"/>
      <c r="B11" s="85">
        <v>3</v>
      </c>
      <c r="C11" s="269"/>
      <c r="D11" s="270"/>
      <c r="E11" s="270"/>
      <c r="F11" s="270"/>
      <c r="G11" s="270"/>
      <c r="H11" s="270"/>
      <c r="I11" s="271"/>
      <c r="J11" s="130"/>
      <c r="K11" s="266"/>
      <c r="L11" s="267"/>
      <c r="M11" s="268"/>
      <c r="Q11" s="186">
        <f>COUNTIF(K$9:M$48,Menu!D13)</f>
        <v>0</v>
      </c>
    </row>
    <row r="12" spans="1:17" ht="12.75" customHeight="1" x14ac:dyDescent="0.35">
      <c r="A12" s="84"/>
      <c r="B12" s="85">
        <v>4</v>
      </c>
      <c r="C12" s="269"/>
      <c r="D12" s="270"/>
      <c r="E12" s="270"/>
      <c r="F12" s="270"/>
      <c r="G12" s="270"/>
      <c r="H12" s="270"/>
      <c r="I12" s="271"/>
      <c r="J12" s="130"/>
      <c r="K12" s="266"/>
      <c r="L12" s="267"/>
      <c r="M12" s="268"/>
    </row>
    <row r="13" spans="1:17" ht="12.75" customHeight="1" x14ac:dyDescent="0.35">
      <c r="A13" s="84"/>
      <c r="B13" s="85">
        <v>5</v>
      </c>
      <c r="C13" s="269"/>
      <c r="D13" s="270"/>
      <c r="E13" s="270"/>
      <c r="F13" s="270"/>
      <c r="G13" s="270"/>
      <c r="H13" s="270"/>
      <c r="I13" s="271"/>
      <c r="J13" s="130"/>
      <c r="K13" s="266"/>
      <c r="L13" s="267"/>
      <c r="M13" s="268"/>
    </row>
    <row r="14" spans="1:17" ht="12.75" customHeight="1" x14ac:dyDescent="0.35">
      <c r="A14" s="84"/>
      <c r="B14" s="85">
        <v>6</v>
      </c>
      <c r="C14" s="269"/>
      <c r="D14" s="270"/>
      <c r="E14" s="270"/>
      <c r="F14" s="270"/>
      <c r="G14" s="270"/>
      <c r="H14" s="270"/>
      <c r="I14" s="271"/>
      <c r="J14" s="130"/>
      <c r="K14" s="266"/>
      <c r="L14" s="267"/>
      <c r="M14" s="268"/>
    </row>
    <row r="15" spans="1:17" ht="12.75" customHeight="1" x14ac:dyDescent="0.35">
      <c r="A15" s="84"/>
      <c r="B15" s="85">
        <v>7</v>
      </c>
      <c r="C15" s="269"/>
      <c r="D15" s="270"/>
      <c r="E15" s="270"/>
      <c r="F15" s="270"/>
      <c r="G15" s="270"/>
      <c r="H15" s="270"/>
      <c r="I15" s="271"/>
      <c r="J15" s="130"/>
      <c r="K15" s="266"/>
      <c r="L15" s="267"/>
      <c r="M15" s="268"/>
    </row>
    <row r="16" spans="1:17" ht="12.75" customHeight="1" x14ac:dyDescent="0.35">
      <c r="A16" s="84"/>
      <c r="B16" s="85">
        <v>8</v>
      </c>
      <c r="C16" s="269"/>
      <c r="D16" s="270"/>
      <c r="E16" s="270"/>
      <c r="F16" s="270"/>
      <c r="G16" s="270"/>
      <c r="H16" s="270"/>
      <c r="I16" s="271"/>
      <c r="J16" s="130"/>
      <c r="K16" s="266"/>
      <c r="L16" s="267"/>
      <c r="M16" s="268"/>
    </row>
    <row r="17" spans="1:13" ht="12.75" customHeight="1" x14ac:dyDescent="0.35">
      <c r="A17" s="84">
        <f>A9+1</f>
        <v>43291</v>
      </c>
      <c r="B17" s="85">
        <v>1</v>
      </c>
      <c r="C17" s="269"/>
      <c r="D17" s="270"/>
      <c r="E17" s="270"/>
      <c r="F17" s="270"/>
      <c r="G17" s="270"/>
      <c r="H17" s="270"/>
      <c r="I17" s="271"/>
      <c r="J17" s="130"/>
      <c r="K17" s="266"/>
      <c r="L17" s="267"/>
      <c r="M17" s="268"/>
    </row>
    <row r="18" spans="1:13" ht="12.75" customHeight="1" x14ac:dyDescent="0.35">
      <c r="A18" s="84"/>
      <c r="B18" s="85">
        <v>2</v>
      </c>
      <c r="C18" s="269"/>
      <c r="D18" s="270"/>
      <c r="E18" s="270"/>
      <c r="F18" s="270"/>
      <c r="G18" s="270"/>
      <c r="H18" s="270"/>
      <c r="I18" s="271"/>
      <c r="J18" s="130"/>
      <c r="K18" s="266"/>
      <c r="L18" s="267"/>
      <c r="M18" s="268"/>
    </row>
    <row r="19" spans="1:13" ht="12.75" customHeight="1" x14ac:dyDescent="0.35">
      <c r="A19" s="84"/>
      <c r="B19" s="85">
        <v>3</v>
      </c>
      <c r="C19" s="269"/>
      <c r="D19" s="270"/>
      <c r="E19" s="270"/>
      <c r="F19" s="270"/>
      <c r="G19" s="270"/>
      <c r="H19" s="270"/>
      <c r="I19" s="271"/>
      <c r="J19" s="130"/>
      <c r="K19" s="266"/>
      <c r="L19" s="267"/>
      <c r="M19" s="268"/>
    </row>
    <row r="20" spans="1:13" ht="12.75" customHeight="1" x14ac:dyDescent="0.35">
      <c r="A20" s="84"/>
      <c r="B20" s="85">
        <v>4</v>
      </c>
      <c r="C20" s="269"/>
      <c r="D20" s="270"/>
      <c r="E20" s="270"/>
      <c r="F20" s="270"/>
      <c r="G20" s="270"/>
      <c r="H20" s="270"/>
      <c r="I20" s="271"/>
      <c r="J20" s="130"/>
      <c r="K20" s="266"/>
      <c r="L20" s="267"/>
      <c r="M20" s="268"/>
    </row>
    <row r="21" spans="1:13" x14ac:dyDescent="0.35">
      <c r="A21" s="84"/>
      <c r="B21" s="85">
        <v>5</v>
      </c>
      <c r="C21" s="269"/>
      <c r="D21" s="270"/>
      <c r="E21" s="270"/>
      <c r="F21" s="270"/>
      <c r="G21" s="270"/>
      <c r="H21" s="270"/>
      <c r="I21" s="271"/>
      <c r="J21" s="130"/>
      <c r="K21" s="266"/>
      <c r="L21" s="267"/>
      <c r="M21" s="268"/>
    </row>
    <row r="22" spans="1:13" x14ac:dyDescent="0.35">
      <c r="A22" s="84"/>
      <c r="B22" s="85">
        <v>6</v>
      </c>
      <c r="C22" s="269"/>
      <c r="D22" s="270"/>
      <c r="E22" s="270"/>
      <c r="F22" s="270"/>
      <c r="G22" s="270"/>
      <c r="H22" s="270"/>
      <c r="I22" s="271"/>
      <c r="J22" s="130"/>
      <c r="K22" s="266"/>
      <c r="L22" s="267"/>
      <c r="M22" s="268"/>
    </row>
    <row r="23" spans="1:13" x14ac:dyDescent="0.35">
      <c r="A23" s="84"/>
      <c r="B23" s="85">
        <v>7</v>
      </c>
      <c r="C23" s="269"/>
      <c r="D23" s="270"/>
      <c r="E23" s="270"/>
      <c r="F23" s="270"/>
      <c r="G23" s="270"/>
      <c r="H23" s="270"/>
      <c r="I23" s="271"/>
      <c r="J23" s="130"/>
      <c r="K23" s="266"/>
      <c r="L23" s="267"/>
      <c r="M23" s="268"/>
    </row>
    <row r="24" spans="1:13" x14ac:dyDescent="0.35">
      <c r="A24" s="84"/>
      <c r="B24" s="85">
        <v>8</v>
      </c>
      <c r="C24" s="269"/>
      <c r="D24" s="270"/>
      <c r="E24" s="270"/>
      <c r="F24" s="270"/>
      <c r="G24" s="270"/>
      <c r="H24" s="270"/>
      <c r="I24" s="271"/>
      <c r="J24" s="130"/>
      <c r="K24" s="266"/>
      <c r="L24" s="267"/>
      <c r="M24" s="268"/>
    </row>
    <row r="25" spans="1:13" x14ac:dyDescent="0.35">
      <c r="A25" s="84">
        <f>A9+2</f>
        <v>43292</v>
      </c>
      <c r="B25" s="85">
        <v>1</v>
      </c>
      <c r="C25" s="269"/>
      <c r="D25" s="270"/>
      <c r="E25" s="270"/>
      <c r="F25" s="270"/>
      <c r="G25" s="270"/>
      <c r="H25" s="270"/>
      <c r="I25" s="271"/>
      <c r="J25" s="130"/>
      <c r="K25" s="266"/>
      <c r="L25" s="267"/>
      <c r="M25" s="268"/>
    </row>
    <row r="26" spans="1:13" x14ac:dyDescent="0.35">
      <c r="A26" s="84"/>
      <c r="B26" s="85">
        <v>2</v>
      </c>
      <c r="C26" s="269"/>
      <c r="D26" s="270"/>
      <c r="E26" s="270"/>
      <c r="F26" s="270"/>
      <c r="G26" s="270"/>
      <c r="H26" s="270"/>
      <c r="I26" s="271"/>
      <c r="J26" s="130"/>
      <c r="K26" s="266"/>
      <c r="L26" s="267"/>
      <c r="M26" s="268"/>
    </row>
    <row r="27" spans="1:13" x14ac:dyDescent="0.35">
      <c r="A27" s="84"/>
      <c r="B27" s="85">
        <v>3</v>
      </c>
      <c r="C27" s="269"/>
      <c r="D27" s="270"/>
      <c r="E27" s="270"/>
      <c r="F27" s="270"/>
      <c r="G27" s="270"/>
      <c r="H27" s="270"/>
      <c r="I27" s="271"/>
      <c r="J27" s="130"/>
      <c r="K27" s="266"/>
      <c r="L27" s="267"/>
      <c r="M27" s="268"/>
    </row>
    <row r="28" spans="1:13" x14ac:dyDescent="0.35">
      <c r="A28" s="84"/>
      <c r="B28" s="85">
        <v>4</v>
      </c>
      <c r="C28" s="269"/>
      <c r="D28" s="270"/>
      <c r="E28" s="270"/>
      <c r="F28" s="270"/>
      <c r="G28" s="270"/>
      <c r="H28" s="270"/>
      <c r="I28" s="271"/>
      <c r="J28" s="130"/>
      <c r="K28" s="266"/>
      <c r="L28" s="267"/>
      <c r="M28" s="268"/>
    </row>
    <row r="29" spans="1:13" x14ac:dyDescent="0.35">
      <c r="A29" s="84"/>
      <c r="B29" s="85">
        <v>5</v>
      </c>
      <c r="C29" s="269"/>
      <c r="D29" s="270"/>
      <c r="E29" s="270"/>
      <c r="F29" s="270"/>
      <c r="G29" s="270"/>
      <c r="H29" s="270"/>
      <c r="I29" s="271"/>
      <c r="J29" s="130"/>
      <c r="K29" s="266"/>
      <c r="L29" s="267"/>
      <c r="M29" s="268"/>
    </row>
    <row r="30" spans="1:13" x14ac:dyDescent="0.35">
      <c r="A30" s="84"/>
      <c r="B30" s="85">
        <v>6</v>
      </c>
      <c r="C30" s="269"/>
      <c r="D30" s="270"/>
      <c r="E30" s="270"/>
      <c r="F30" s="270"/>
      <c r="G30" s="270"/>
      <c r="H30" s="270"/>
      <c r="I30" s="271"/>
      <c r="J30" s="130"/>
      <c r="K30" s="266"/>
      <c r="L30" s="267"/>
      <c r="M30" s="268"/>
    </row>
    <row r="31" spans="1:13" x14ac:dyDescent="0.35">
      <c r="A31" s="84"/>
      <c r="B31" s="85">
        <v>7</v>
      </c>
      <c r="C31" s="269"/>
      <c r="D31" s="270"/>
      <c r="E31" s="270"/>
      <c r="F31" s="270"/>
      <c r="G31" s="270"/>
      <c r="H31" s="270"/>
      <c r="I31" s="271"/>
      <c r="J31" s="130"/>
      <c r="K31" s="266"/>
      <c r="L31" s="267"/>
      <c r="M31" s="268"/>
    </row>
    <row r="32" spans="1:13" x14ac:dyDescent="0.35">
      <c r="A32" s="84"/>
      <c r="B32" s="85">
        <v>8</v>
      </c>
      <c r="C32" s="269"/>
      <c r="D32" s="270"/>
      <c r="E32" s="270"/>
      <c r="F32" s="270"/>
      <c r="G32" s="270"/>
      <c r="H32" s="270"/>
      <c r="I32" s="271"/>
      <c r="J32" s="130"/>
      <c r="K32" s="266"/>
      <c r="L32" s="267"/>
      <c r="M32" s="268"/>
    </row>
    <row r="33" spans="1:13" x14ac:dyDescent="0.35">
      <c r="A33" s="84">
        <f>A9+3</f>
        <v>43293</v>
      </c>
      <c r="B33" s="85">
        <v>1</v>
      </c>
      <c r="C33" s="269"/>
      <c r="D33" s="270"/>
      <c r="E33" s="270"/>
      <c r="F33" s="270"/>
      <c r="G33" s="270"/>
      <c r="H33" s="270"/>
      <c r="I33" s="271"/>
      <c r="J33" s="130"/>
      <c r="K33" s="266"/>
      <c r="L33" s="267"/>
      <c r="M33" s="268"/>
    </row>
    <row r="34" spans="1:13" x14ac:dyDescent="0.35">
      <c r="A34" s="84"/>
      <c r="B34" s="85">
        <v>2</v>
      </c>
      <c r="C34" s="269"/>
      <c r="D34" s="270"/>
      <c r="E34" s="270"/>
      <c r="F34" s="270"/>
      <c r="G34" s="270"/>
      <c r="H34" s="270"/>
      <c r="I34" s="271"/>
      <c r="J34" s="130"/>
      <c r="K34" s="266"/>
      <c r="L34" s="267"/>
      <c r="M34" s="268"/>
    </row>
    <row r="35" spans="1:13" x14ac:dyDescent="0.35">
      <c r="A35" s="84"/>
      <c r="B35" s="85">
        <v>3</v>
      </c>
      <c r="C35" s="269"/>
      <c r="D35" s="270"/>
      <c r="E35" s="270"/>
      <c r="F35" s="270"/>
      <c r="G35" s="270"/>
      <c r="H35" s="270"/>
      <c r="I35" s="271"/>
      <c r="J35" s="130"/>
      <c r="K35" s="266"/>
      <c r="L35" s="267"/>
      <c r="M35" s="268"/>
    </row>
    <row r="36" spans="1:13" x14ac:dyDescent="0.35">
      <c r="A36" s="84"/>
      <c r="B36" s="85">
        <v>4</v>
      </c>
      <c r="C36" s="269"/>
      <c r="D36" s="270"/>
      <c r="E36" s="270"/>
      <c r="F36" s="270"/>
      <c r="G36" s="270"/>
      <c r="H36" s="270"/>
      <c r="I36" s="271"/>
      <c r="J36" s="130"/>
      <c r="K36" s="266"/>
      <c r="L36" s="267"/>
      <c r="M36" s="268"/>
    </row>
    <row r="37" spans="1:13" x14ac:dyDescent="0.35">
      <c r="A37" s="84"/>
      <c r="B37" s="85">
        <v>5</v>
      </c>
      <c r="C37" s="269"/>
      <c r="D37" s="270"/>
      <c r="E37" s="270"/>
      <c r="F37" s="270"/>
      <c r="G37" s="270"/>
      <c r="H37" s="270"/>
      <c r="I37" s="271"/>
      <c r="J37" s="130"/>
      <c r="K37" s="266"/>
      <c r="L37" s="267"/>
      <c r="M37" s="268"/>
    </row>
    <row r="38" spans="1:13" x14ac:dyDescent="0.35">
      <c r="A38" s="84"/>
      <c r="B38" s="85">
        <v>6</v>
      </c>
      <c r="C38" s="269"/>
      <c r="D38" s="270"/>
      <c r="E38" s="270"/>
      <c r="F38" s="270"/>
      <c r="G38" s="270"/>
      <c r="H38" s="270"/>
      <c r="I38" s="271"/>
      <c r="J38" s="130"/>
      <c r="K38" s="266"/>
      <c r="L38" s="267"/>
      <c r="M38" s="268"/>
    </row>
    <row r="39" spans="1:13" x14ac:dyDescent="0.35">
      <c r="A39" s="84"/>
      <c r="B39" s="85">
        <v>7</v>
      </c>
      <c r="C39" s="269"/>
      <c r="D39" s="270"/>
      <c r="E39" s="270"/>
      <c r="F39" s="270"/>
      <c r="G39" s="270"/>
      <c r="H39" s="270"/>
      <c r="I39" s="271"/>
      <c r="J39" s="130"/>
      <c r="K39" s="266"/>
      <c r="L39" s="267"/>
      <c r="M39" s="268"/>
    </row>
    <row r="40" spans="1:13" x14ac:dyDescent="0.35">
      <c r="A40" s="84"/>
      <c r="B40" s="85">
        <v>8</v>
      </c>
      <c r="C40" s="269"/>
      <c r="D40" s="270"/>
      <c r="E40" s="270"/>
      <c r="F40" s="270"/>
      <c r="G40" s="270"/>
      <c r="H40" s="270"/>
      <c r="I40" s="271"/>
      <c r="J40" s="130"/>
      <c r="K40" s="266"/>
      <c r="L40" s="267"/>
      <c r="M40" s="268"/>
    </row>
    <row r="41" spans="1:13" x14ac:dyDescent="0.35">
      <c r="A41" s="84">
        <f>A9+4</f>
        <v>43294</v>
      </c>
      <c r="B41" s="85">
        <v>1</v>
      </c>
      <c r="C41" s="269"/>
      <c r="D41" s="270"/>
      <c r="E41" s="270"/>
      <c r="F41" s="270"/>
      <c r="G41" s="270"/>
      <c r="H41" s="270"/>
      <c r="I41" s="271"/>
      <c r="J41" s="130"/>
      <c r="K41" s="266"/>
      <c r="L41" s="267"/>
      <c r="M41" s="268"/>
    </row>
    <row r="42" spans="1:13" x14ac:dyDescent="0.35">
      <c r="A42" s="84"/>
      <c r="B42" s="85">
        <v>2</v>
      </c>
      <c r="C42" s="269"/>
      <c r="D42" s="270"/>
      <c r="E42" s="270"/>
      <c r="F42" s="270"/>
      <c r="G42" s="270"/>
      <c r="H42" s="270"/>
      <c r="I42" s="271"/>
      <c r="J42" s="130"/>
      <c r="K42" s="266"/>
      <c r="L42" s="267"/>
      <c r="M42" s="268"/>
    </row>
    <row r="43" spans="1:13" x14ac:dyDescent="0.35">
      <c r="A43" s="84"/>
      <c r="B43" s="85">
        <v>3</v>
      </c>
      <c r="C43" s="269"/>
      <c r="D43" s="270"/>
      <c r="E43" s="270"/>
      <c r="F43" s="270"/>
      <c r="G43" s="270"/>
      <c r="H43" s="270"/>
      <c r="I43" s="271"/>
      <c r="J43" s="130"/>
      <c r="K43" s="266"/>
      <c r="L43" s="267"/>
      <c r="M43" s="268"/>
    </row>
    <row r="44" spans="1:13" x14ac:dyDescent="0.35">
      <c r="A44" s="84"/>
      <c r="B44" s="85">
        <v>4</v>
      </c>
      <c r="C44" s="269"/>
      <c r="D44" s="270"/>
      <c r="E44" s="270"/>
      <c r="F44" s="270"/>
      <c r="G44" s="270"/>
      <c r="H44" s="270"/>
      <c r="I44" s="271"/>
      <c r="J44" s="130"/>
      <c r="K44" s="266"/>
      <c r="L44" s="267"/>
      <c r="M44" s="268"/>
    </row>
    <row r="45" spans="1:13" x14ac:dyDescent="0.35">
      <c r="A45" s="84"/>
      <c r="B45" s="85">
        <v>5</v>
      </c>
      <c r="C45" s="269"/>
      <c r="D45" s="270"/>
      <c r="E45" s="270"/>
      <c r="F45" s="270"/>
      <c r="G45" s="270"/>
      <c r="H45" s="270"/>
      <c r="I45" s="271"/>
      <c r="J45" s="130"/>
      <c r="K45" s="266"/>
      <c r="L45" s="267"/>
      <c r="M45" s="268"/>
    </row>
    <row r="46" spans="1:13" x14ac:dyDescent="0.35">
      <c r="A46" s="84"/>
      <c r="B46" s="85">
        <v>6</v>
      </c>
      <c r="C46" s="269"/>
      <c r="D46" s="270"/>
      <c r="E46" s="270"/>
      <c r="F46" s="270"/>
      <c r="G46" s="270"/>
      <c r="H46" s="270"/>
      <c r="I46" s="271"/>
      <c r="J46" s="130"/>
      <c r="K46" s="266"/>
      <c r="L46" s="267"/>
      <c r="M46" s="268"/>
    </row>
    <row r="47" spans="1:13" x14ac:dyDescent="0.35">
      <c r="A47" s="84"/>
      <c r="B47" s="85">
        <v>7</v>
      </c>
      <c r="C47" s="269"/>
      <c r="D47" s="270"/>
      <c r="E47" s="270"/>
      <c r="F47" s="270"/>
      <c r="G47" s="270"/>
      <c r="H47" s="270"/>
      <c r="I47" s="271"/>
      <c r="J47" s="130"/>
      <c r="K47" s="266"/>
      <c r="L47" s="267"/>
      <c r="M47" s="268"/>
    </row>
    <row r="48" spans="1:13" x14ac:dyDescent="0.35">
      <c r="A48" s="84"/>
      <c r="B48" s="85">
        <v>8</v>
      </c>
      <c r="C48" s="269"/>
      <c r="D48" s="270"/>
      <c r="E48" s="270"/>
      <c r="F48" s="270"/>
      <c r="G48" s="270"/>
      <c r="H48" s="270"/>
      <c r="I48" s="271"/>
      <c r="J48" s="130"/>
      <c r="K48" s="266"/>
      <c r="L48" s="267"/>
      <c r="M48" s="268"/>
    </row>
    <row r="49" spans="1:13" ht="14.25" customHeight="1" x14ac:dyDescent="0.35">
      <c r="A49" s="272"/>
      <c r="B49" s="272"/>
      <c r="C49" s="273"/>
      <c r="D49" s="273"/>
      <c r="E49" s="24"/>
      <c r="F49" s="23"/>
      <c r="G49" s="228" t="s">
        <v>268</v>
      </c>
      <c r="H49" s="229">
        <f>'rapp 23'!H49+'rapp 23'!J49</f>
        <v>0</v>
      </c>
      <c r="I49" s="226"/>
      <c r="J49" s="108">
        <f>SUM(J9:J48)</f>
        <v>0</v>
      </c>
      <c r="K49" s="108" t="s">
        <v>60</v>
      </c>
      <c r="L49" s="82"/>
      <c r="M49" s="230" t="str">
        <f>"Totaal:"&amp;(H49+J49)</f>
        <v>Totaal:0</v>
      </c>
    </row>
  </sheetData>
  <sheetProtection algorithmName="SHA-512" hashValue="iGvKFHjRstIg1S8PazkPI56nnOGLKz8JTv6xPIWzscw4R80KNvbK2W21VWyH2RFcydwlNgIy4aMGPqfZtzfV4A==" saltValue="TIhpDeAgFLJvbeNZjQHZQw==" spinCount="100000" sheet="1" selectLockedCells="1"/>
  <mergeCells count="92">
    <mergeCell ref="A49:D49"/>
    <mergeCell ref="C46:I46"/>
    <mergeCell ref="K46:M46"/>
    <mergeCell ref="C47:I47"/>
    <mergeCell ref="K47:M47"/>
    <mergeCell ref="C48:I48"/>
    <mergeCell ref="K48:M48"/>
    <mergeCell ref="C43:I43"/>
    <mergeCell ref="K43:M43"/>
    <mergeCell ref="C44:I44"/>
    <mergeCell ref="K44:M44"/>
    <mergeCell ref="C45:I45"/>
    <mergeCell ref="K45:M45"/>
    <mergeCell ref="C40:I40"/>
    <mergeCell ref="K40:M40"/>
    <mergeCell ref="C41:I41"/>
    <mergeCell ref="K41:M41"/>
    <mergeCell ref="C42:I42"/>
    <mergeCell ref="K42:M42"/>
    <mergeCell ref="C37:I37"/>
    <mergeCell ref="K37:M37"/>
    <mergeCell ref="C38:I38"/>
    <mergeCell ref="K38:M38"/>
    <mergeCell ref="C39:I39"/>
    <mergeCell ref="K39:M39"/>
    <mergeCell ref="C34:I34"/>
    <mergeCell ref="K34:M34"/>
    <mergeCell ref="C35:I35"/>
    <mergeCell ref="K35:M35"/>
    <mergeCell ref="C36:I36"/>
    <mergeCell ref="K36:M36"/>
    <mergeCell ref="C31:I31"/>
    <mergeCell ref="K31:M31"/>
    <mergeCell ref="C32:I32"/>
    <mergeCell ref="K32:M32"/>
    <mergeCell ref="C33:I33"/>
    <mergeCell ref="K33:M33"/>
    <mergeCell ref="C28:I28"/>
    <mergeCell ref="K28:M28"/>
    <mergeCell ref="C29:I29"/>
    <mergeCell ref="K29:M29"/>
    <mergeCell ref="C30:I30"/>
    <mergeCell ref="K30:M30"/>
    <mergeCell ref="C25:I25"/>
    <mergeCell ref="K25:M25"/>
    <mergeCell ref="C26:I26"/>
    <mergeCell ref="K26:M26"/>
    <mergeCell ref="C27:I27"/>
    <mergeCell ref="K27:M27"/>
    <mergeCell ref="C22:I22"/>
    <mergeCell ref="K22:M22"/>
    <mergeCell ref="C23:I23"/>
    <mergeCell ref="K23:M23"/>
    <mergeCell ref="C24:I24"/>
    <mergeCell ref="K24:M24"/>
    <mergeCell ref="C19:I19"/>
    <mergeCell ref="K19:M19"/>
    <mergeCell ref="C20:I20"/>
    <mergeCell ref="K20:M20"/>
    <mergeCell ref="C21:I21"/>
    <mergeCell ref="K21:M21"/>
    <mergeCell ref="C16:I16"/>
    <mergeCell ref="K16:M16"/>
    <mergeCell ref="C17:I17"/>
    <mergeCell ref="K17:M17"/>
    <mergeCell ref="C18:I18"/>
    <mergeCell ref="K18:M18"/>
    <mergeCell ref="C13:I13"/>
    <mergeCell ref="K13:M13"/>
    <mergeCell ref="C14:I14"/>
    <mergeCell ref="K14:M14"/>
    <mergeCell ref="C15:I15"/>
    <mergeCell ref="K15:M15"/>
    <mergeCell ref="C10:I10"/>
    <mergeCell ref="K10:M10"/>
    <mergeCell ref="C11:I11"/>
    <mergeCell ref="K11:M11"/>
    <mergeCell ref="C12:I12"/>
    <mergeCell ref="K12:M12"/>
    <mergeCell ref="C9:I9"/>
    <mergeCell ref="K9:M9"/>
    <mergeCell ref="A3:C3"/>
    <mergeCell ref="I3:J3"/>
    <mergeCell ref="K3:M3"/>
    <mergeCell ref="A4:C4"/>
    <mergeCell ref="I4:J4"/>
    <mergeCell ref="K4:M4"/>
    <mergeCell ref="A5:C5"/>
    <mergeCell ref="I5:J5"/>
    <mergeCell ref="K5:M5"/>
    <mergeCell ref="A7:M7"/>
    <mergeCell ref="K8:M8"/>
  </mergeCells>
  <dataValidations count="1">
    <dataValidation type="list" allowBlank="1" showInputMessage="1" showErrorMessage="1" sqref="K9:M48" xr:uid="{948E818D-714A-4EE8-912B-2F12F4BA1C4E}">
      <formula1>IF(Oplnr=1,AMO,IF(Oplnr=2,GD,KO))</formula1>
    </dataValidation>
  </dataValidations>
  <pageMargins left="0.70866141732283472" right="0.59055118110236227" top="0.47244094488188981" bottom="1.0236220472440944" header="0.31496062992125984" footer="0.31496062992125984"/>
  <pageSetup paperSize="9" scale="74"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2514D-8F77-47DD-B57C-74BF67F2AA5D}">
  <sheetPr codeName="Blad30">
    <pageSetUpPr fitToPage="1"/>
  </sheetPr>
  <dimension ref="A1:J36"/>
  <sheetViews>
    <sheetView zoomScaleNormal="100" workbookViewId="0">
      <selection activeCell="I3" sqref="I3:J3"/>
    </sheetView>
  </sheetViews>
  <sheetFormatPr defaultColWidth="9.1328125" defaultRowHeight="12.75" x14ac:dyDescent="0.35"/>
  <cols>
    <col min="1" max="1" width="3.265625" style="65" customWidth="1"/>
    <col min="2" max="2" width="22.1328125" style="65" customWidth="1"/>
    <col min="3" max="4" width="20.73046875" style="65" customWidth="1"/>
    <col min="5" max="5" width="2.86328125" style="65" customWidth="1"/>
    <col min="6" max="6" width="10.59765625" style="65" bestFit="1" customWidth="1"/>
    <col min="7" max="7" width="27.73046875" style="65" customWidth="1"/>
    <col min="8" max="8" width="30.265625" style="65" customWidth="1"/>
    <col min="9" max="9" width="20.73046875" style="65" customWidth="1"/>
    <col min="10" max="10" width="6" style="65" customWidth="1"/>
    <col min="11" max="16384" width="9.1328125" style="65"/>
  </cols>
  <sheetData>
    <row r="1" spans="1:10" ht="15" x14ac:dyDescent="0.4">
      <c r="A1" s="137" t="str">
        <f>IF('Algemene Informatie'!$B$16="Maak een keuze","Bijlage 8: Beoordeling Leer- en Werkhouding 4","Bijlage 8: Beoordeling Leer- en Werkhouding 4 "&amp;'Algemene Informatie'!$B$16)</f>
        <v>Bijlage 8: Beoordeling Leer- en Werkhouding 4 AMO (Applicatie- en mediaontwikkelaar 25187)</v>
      </c>
      <c r="B1" s="138"/>
      <c r="C1" s="138"/>
      <c r="D1" s="138"/>
      <c r="E1" s="138"/>
      <c r="F1" s="138"/>
      <c r="G1" s="138"/>
      <c r="H1" s="138"/>
      <c r="I1" s="138"/>
      <c r="J1" s="138"/>
    </row>
    <row r="2" spans="1:10" x14ac:dyDescent="0.35">
      <c r="A2" s="138"/>
      <c r="B2" s="138"/>
      <c r="C2" s="138"/>
      <c r="D2" s="138"/>
      <c r="E2" s="138"/>
      <c r="F2" s="139"/>
      <c r="G2" s="139"/>
      <c r="H2" s="138"/>
      <c r="I2" s="138"/>
      <c r="J2" s="138"/>
    </row>
    <row r="3" spans="1:10" ht="13.15" x14ac:dyDescent="0.35">
      <c r="A3" s="286" t="s">
        <v>28</v>
      </c>
      <c r="B3" s="286"/>
      <c r="C3" s="288" t="str">
        <f>IF('Algemene Informatie'!$B$3=0,"",'Algemene Informatie'!$B$3&amp;", "&amp;'Algemene Informatie'!$B$4&amp;" ("&amp;'Algemene Informatie'!$B$5&amp;")"&amp;" "&amp;'Algemene Informatie'!$B$13)</f>
        <v/>
      </c>
      <c r="D3" s="289"/>
      <c r="E3" s="140"/>
      <c r="F3" s="141"/>
      <c r="G3" s="141"/>
      <c r="H3" s="209" t="s">
        <v>255</v>
      </c>
      <c r="I3" s="290"/>
      <c r="J3" s="291"/>
    </row>
    <row r="4" spans="1:10" ht="13.15" x14ac:dyDescent="0.4">
      <c r="A4" s="287" t="s">
        <v>61</v>
      </c>
      <c r="B4" s="287"/>
      <c r="C4" s="288" t="str">
        <f>IF('Algemene Informatie'!$B$17=0,"",'Algemene Informatie'!$B$17)</f>
        <v/>
      </c>
      <c r="D4" s="289"/>
      <c r="E4" s="143"/>
      <c r="F4" s="144"/>
      <c r="G4" s="144"/>
      <c r="H4" s="209" t="s">
        <v>258</v>
      </c>
      <c r="I4" s="292"/>
      <c r="J4" s="292"/>
    </row>
    <row r="5" spans="1:10" ht="13.15" x14ac:dyDescent="0.35">
      <c r="A5" s="286" t="s">
        <v>88</v>
      </c>
      <c r="B5" s="286"/>
      <c r="C5" s="288" t="str">
        <f>IF('Algemene Informatie'!$B$18=0,"",'Algemene Informatie'!$B$18)</f>
        <v/>
      </c>
      <c r="D5" s="289"/>
      <c r="E5" s="140"/>
      <c r="F5" s="141"/>
      <c r="G5" s="141"/>
      <c r="H5" s="209" t="s">
        <v>256</v>
      </c>
      <c r="I5" s="292"/>
      <c r="J5" s="292"/>
    </row>
    <row r="6" spans="1:10" ht="13.15" x14ac:dyDescent="0.35">
      <c r="A6" s="286" t="s">
        <v>29</v>
      </c>
      <c r="B6" s="286"/>
      <c r="C6" s="288" t="str">
        <f>IF('Algemene Informatie'!$B$28=0,"",'Algemene Informatie'!$B$28)</f>
        <v/>
      </c>
      <c r="D6" s="289"/>
      <c r="E6" s="140"/>
      <c r="F6" s="141"/>
      <c r="G6" s="141"/>
      <c r="H6" s="209" t="s">
        <v>30</v>
      </c>
      <c r="I6" s="293" t="str">
        <f>IF('Algemene Informatie'!$B$32=0,"",'Algemene Informatie'!$B$32)</f>
        <v/>
      </c>
      <c r="J6" s="293"/>
    </row>
    <row r="7" spans="1:10" x14ac:dyDescent="0.35">
      <c r="A7" s="140"/>
      <c r="B7" s="140"/>
      <c r="C7" s="143"/>
      <c r="D7" s="143"/>
      <c r="E7" s="143"/>
      <c r="F7" s="143"/>
      <c r="G7" s="143"/>
      <c r="H7" s="138"/>
      <c r="I7" s="138"/>
      <c r="J7" s="138"/>
    </row>
    <row r="8" spans="1:10" s="120" customFormat="1" ht="13.15" x14ac:dyDescent="0.4">
      <c r="A8" s="145"/>
      <c r="B8" s="145" t="s">
        <v>80</v>
      </c>
      <c r="C8" s="145"/>
      <c r="D8" s="145"/>
      <c r="E8" s="145"/>
      <c r="F8" s="145"/>
      <c r="G8" s="145"/>
      <c r="H8" s="145"/>
      <c r="I8" s="146"/>
      <c r="J8" s="146"/>
    </row>
    <row r="9" spans="1:10" s="120" customFormat="1" ht="13.15" x14ac:dyDescent="0.4">
      <c r="A9" s="147"/>
      <c r="B9" s="285" t="s">
        <v>79</v>
      </c>
      <c r="C9" s="285"/>
      <c r="D9" s="285"/>
      <c r="E9" s="285"/>
      <c r="F9" s="148" t="s">
        <v>259</v>
      </c>
      <c r="G9" s="285" t="s">
        <v>85</v>
      </c>
      <c r="H9" s="285"/>
      <c r="I9" s="285"/>
      <c r="J9" s="285"/>
    </row>
    <row r="10" spans="1:10" s="112" customFormat="1" ht="25.5" customHeight="1" x14ac:dyDescent="0.35">
      <c r="A10" s="149">
        <v>1</v>
      </c>
      <c r="B10" s="294" t="str">
        <f>Menu!D15</f>
        <v>Komt op tijd.</v>
      </c>
      <c r="C10" s="294"/>
      <c r="D10" s="294"/>
      <c r="E10" s="294"/>
      <c r="F10" s="136"/>
      <c r="G10" s="266"/>
      <c r="H10" s="267"/>
      <c r="I10" s="267"/>
      <c r="J10" s="268"/>
    </row>
    <row r="11" spans="1:10" s="112" customFormat="1" ht="25.5" customHeight="1" x14ac:dyDescent="0.35">
      <c r="A11" s="149">
        <v>2</v>
      </c>
      <c r="B11" s="294" t="str">
        <f>Menu!D16</f>
        <v xml:space="preserve">Komt gemaakte (werk)afspraken na. </v>
      </c>
      <c r="C11" s="294"/>
      <c r="D11" s="294"/>
      <c r="E11" s="294"/>
      <c r="F11" s="136"/>
      <c r="G11" s="266"/>
      <c r="H11" s="267"/>
      <c r="I11" s="267"/>
      <c r="J11" s="268"/>
    </row>
    <row r="12" spans="1:10" s="112" customFormat="1" ht="25.5" customHeight="1" x14ac:dyDescent="0.35">
      <c r="A12" s="149">
        <v>3</v>
      </c>
      <c r="B12" s="294" t="str">
        <f>Menu!D17</f>
        <v>Heeft een verzorgd uiterlijk.</v>
      </c>
      <c r="C12" s="294"/>
      <c r="D12" s="294"/>
      <c r="E12" s="294"/>
      <c r="F12" s="136"/>
      <c r="G12" s="266"/>
      <c r="H12" s="267"/>
      <c r="I12" s="267"/>
      <c r="J12" s="268"/>
    </row>
    <row r="13" spans="1:10" s="112" customFormat="1" ht="25.5" customHeight="1" x14ac:dyDescent="0.35">
      <c r="A13" s="149">
        <v>4</v>
      </c>
      <c r="B13" s="294" t="str">
        <f>Menu!D18</f>
        <v>Is vriendelijk en beleefd.</v>
      </c>
      <c r="C13" s="294"/>
      <c r="D13" s="294"/>
      <c r="E13" s="294"/>
      <c r="F13" s="136"/>
      <c r="G13" s="266"/>
      <c r="H13" s="267"/>
      <c r="I13" s="267"/>
      <c r="J13" s="268"/>
    </row>
    <row r="14" spans="1:10" s="112" customFormat="1" ht="25.5" customHeight="1" x14ac:dyDescent="0.35">
      <c r="A14" s="149">
        <v>5</v>
      </c>
      <c r="B14" s="294" t="str">
        <f>Menu!D19</f>
        <v>Meldt zich bij ziekte of verhindering tijdig af.</v>
      </c>
      <c r="C14" s="294"/>
      <c r="D14" s="294"/>
      <c r="E14" s="294"/>
      <c r="F14" s="136"/>
      <c r="G14" s="266"/>
      <c r="H14" s="267"/>
      <c r="I14" s="267"/>
      <c r="J14" s="268"/>
    </row>
    <row r="15" spans="1:10" s="112" customFormat="1" ht="25.5" customHeight="1" x14ac:dyDescent="0.35">
      <c r="A15" s="149">
        <v>6</v>
      </c>
      <c r="B15" s="294" t="str">
        <f>Menu!D20</f>
        <v>Heeft een correct taalgebruik.</v>
      </c>
      <c r="C15" s="294"/>
      <c r="D15" s="294"/>
      <c r="E15" s="294"/>
      <c r="F15" s="136"/>
      <c r="G15" s="266"/>
      <c r="H15" s="267"/>
      <c r="I15" s="267"/>
      <c r="J15" s="268"/>
    </row>
    <row r="16" spans="1:10" s="112" customFormat="1" ht="25.5" customHeight="1" x14ac:dyDescent="0.35">
      <c r="A16" s="149">
        <v>7</v>
      </c>
      <c r="B16" s="294" t="str">
        <f>Menu!D21</f>
        <v>Gaat zorgvuldig om met informatie.</v>
      </c>
      <c r="C16" s="294"/>
      <c r="D16" s="294"/>
      <c r="E16" s="294"/>
      <c r="F16" s="136"/>
      <c r="G16" s="266"/>
      <c r="H16" s="267"/>
      <c r="I16" s="267"/>
      <c r="J16" s="268"/>
    </row>
    <row r="17" spans="1:10" s="112" customFormat="1" ht="25.5" customHeight="1" x14ac:dyDescent="0.35">
      <c r="A17" s="149">
        <v>8</v>
      </c>
      <c r="B17" s="294" t="str">
        <f>Menu!D22</f>
        <v>Toont interesse voor het werk en de organisatie.</v>
      </c>
      <c r="C17" s="294"/>
      <c r="D17" s="294"/>
      <c r="E17" s="294"/>
      <c r="F17" s="136"/>
      <c r="G17" s="266"/>
      <c r="H17" s="267"/>
      <c r="I17" s="267"/>
      <c r="J17" s="268"/>
    </row>
    <row r="18" spans="1:10" s="112" customFormat="1" ht="25.5" customHeight="1" x14ac:dyDescent="0.35">
      <c r="A18" s="149">
        <v>9</v>
      </c>
      <c r="B18" s="294" t="str">
        <f>Menu!D23</f>
        <v>Toont inzet.</v>
      </c>
      <c r="C18" s="294"/>
      <c r="D18" s="294"/>
      <c r="E18" s="294"/>
      <c r="F18" s="136"/>
      <c r="G18" s="266"/>
      <c r="H18" s="267"/>
      <c r="I18" s="267"/>
      <c r="J18" s="268"/>
    </row>
    <row r="19" spans="1:10" s="112" customFormat="1" ht="25.5" customHeight="1" x14ac:dyDescent="0.35">
      <c r="A19" s="149">
        <v>10</v>
      </c>
      <c r="B19" s="294" t="str">
        <f>Menu!D24</f>
        <v>Toont betrokkenheid bij het werk.</v>
      </c>
      <c r="C19" s="294"/>
      <c r="D19" s="294"/>
      <c r="E19" s="294"/>
      <c r="F19" s="136"/>
      <c r="G19" s="266"/>
      <c r="H19" s="267"/>
      <c r="I19" s="267"/>
      <c r="J19" s="268"/>
    </row>
    <row r="20" spans="1:10" s="112" customFormat="1" ht="25.5" customHeight="1" x14ac:dyDescent="0.35">
      <c r="A20" s="149">
        <v>11</v>
      </c>
      <c r="B20" s="294" t="str">
        <f>Menu!D25</f>
        <v>Reflecteert op eigen handelen.</v>
      </c>
      <c r="C20" s="294"/>
      <c r="D20" s="294"/>
      <c r="E20" s="294"/>
      <c r="F20" s="136"/>
      <c r="G20" s="266"/>
      <c r="H20" s="267"/>
      <c r="I20" s="267"/>
      <c r="J20" s="268"/>
    </row>
    <row r="21" spans="1:10" s="112" customFormat="1" ht="25.5" customHeight="1" x14ac:dyDescent="0.35">
      <c r="A21" s="149">
        <v>12</v>
      </c>
      <c r="B21" s="294" t="str">
        <f>Menu!D26</f>
        <v>Handelt naar gekregen adviezen/feedback.</v>
      </c>
      <c r="C21" s="294"/>
      <c r="D21" s="294"/>
      <c r="E21" s="294"/>
      <c r="F21" s="136"/>
      <c r="G21" s="266"/>
      <c r="H21" s="267"/>
      <c r="I21" s="267"/>
      <c r="J21" s="268"/>
    </row>
    <row r="22" spans="1:10" s="112" customFormat="1" ht="25.5" customHeight="1" x14ac:dyDescent="0.35">
      <c r="A22" s="149">
        <v>13</v>
      </c>
      <c r="B22" s="294" t="str">
        <f>Menu!D27</f>
        <v>Neemt verantwoordelijkheid voor zijn eigen leerproces.</v>
      </c>
      <c r="C22" s="294"/>
      <c r="D22" s="294"/>
      <c r="E22" s="294"/>
      <c r="F22" s="136"/>
      <c r="G22" s="266"/>
      <c r="H22" s="267"/>
      <c r="I22" s="267"/>
      <c r="J22" s="268"/>
    </row>
    <row r="23" spans="1:10" s="112" customFormat="1" ht="25.5" customHeight="1" x14ac:dyDescent="0.35">
      <c r="A23" s="149">
        <v>14</v>
      </c>
      <c r="B23" s="294" t="str">
        <f>Menu!D28</f>
        <v>Neemt initiatief tot het voeren van evaluatie- en begeleidingsgesprekken.</v>
      </c>
      <c r="C23" s="294"/>
      <c r="D23" s="294"/>
      <c r="E23" s="294"/>
      <c r="F23" s="136"/>
      <c r="G23" s="266"/>
      <c r="H23" s="267"/>
      <c r="I23" s="267"/>
      <c r="J23" s="268"/>
    </row>
    <row r="24" spans="1:10" s="112" customFormat="1" ht="25.5" customHeight="1" x14ac:dyDescent="0.35">
      <c r="A24" s="149">
        <v>15</v>
      </c>
      <c r="B24" s="294" t="str">
        <f>Menu!D29</f>
        <v>Doet een voorstel tot te ondernemen werkzaamheden.</v>
      </c>
      <c r="C24" s="294"/>
      <c r="D24" s="294"/>
      <c r="E24" s="294"/>
      <c r="F24" s="136"/>
      <c r="G24" s="266"/>
      <c r="H24" s="267"/>
      <c r="I24" s="267"/>
      <c r="J24" s="268"/>
    </row>
    <row r="25" spans="1:10" s="112" customFormat="1" ht="25.5" customHeight="1" x14ac:dyDescent="0.35">
      <c r="A25" s="149">
        <v>16</v>
      </c>
      <c r="B25" s="294" t="str">
        <f>Menu!D30</f>
        <v>Biedt wekelijks zijn weekrapportage aan ter beoordeling.</v>
      </c>
      <c r="C25" s="294"/>
      <c r="D25" s="294"/>
      <c r="E25" s="294"/>
      <c r="F25" s="136"/>
      <c r="G25" s="266"/>
      <c r="H25" s="267"/>
      <c r="I25" s="267"/>
      <c r="J25" s="268"/>
    </row>
    <row r="26" spans="1:10" s="112" customFormat="1" ht="25.5" customHeight="1" x14ac:dyDescent="0.35">
      <c r="A26" s="149">
        <v>17</v>
      </c>
      <c r="B26" s="294" t="str">
        <f>Menu!D31</f>
        <v>Legt verantwoording af over de werkzaamheden.</v>
      </c>
      <c r="C26" s="294"/>
      <c r="D26" s="294"/>
      <c r="E26" s="294"/>
      <c r="F26" s="136"/>
      <c r="G26" s="266"/>
      <c r="H26" s="267"/>
      <c r="I26" s="267"/>
      <c r="J26" s="268"/>
    </row>
    <row r="27" spans="1:10" s="112" customFormat="1" ht="25.5" customHeight="1" x14ac:dyDescent="0.35">
      <c r="A27" s="150" t="s">
        <v>82</v>
      </c>
      <c r="B27" s="294" t="str">
        <f>Menu!D32</f>
        <v>Aantal uren gewerkt vanaf het begin van de stage:</v>
      </c>
      <c r="C27" s="294"/>
      <c r="D27" s="294"/>
      <c r="E27" s="294"/>
      <c r="F27" s="231">
        <f>'rapp 24'!H49+'rapp 24'!J49</f>
        <v>0</v>
      </c>
      <c r="G27" s="266"/>
      <c r="H27" s="267"/>
      <c r="I27" s="267"/>
      <c r="J27" s="268"/>
    </row>
    <row r="28" spans="1:10" s="112" customFormat="1" ht="25.5" customHeight="1" x14ac:dyDescent="0.35">
      <c r="A28" s="297" t="s">
        <v>83</v>
      </c>
      <c r="B28" s="298"/>
      <c r="C28" s="298"/>
      <c r="D28" s="298"/>
      <c r="E28" s="299"/>
      <c r="F28" s="155"/>
      <c r="G28" s="300" t="s">
        <v>84</v>
      </c>
      <c r="H28" s="300"/>
      <c r="I28" s="300"/>
      <c r="J28" s="300"/>
    </row>
    <row r="29" spans="1:10" x14ac:dyDescent="0.35">
      <c r="A29" s="295" t="s">
        <v>81</v>
      </c>
      <c r="B29" s="295"/>
      <c r="C29" s="296"/>
      <c r="D29" s="296"/>
      <c r="E29" s="296"/>
      <c r="F29" s="151"/>
      <c r="G29" s="152"/>
      <c r="H29" s="153"/>
      <c r="I29" s="152"/>
      <c r="J29" s="152"/>
    </row>
    <row r="31" spans="1:10" x14ac:dyDescent="0.35">
      <c r="A31" s="154"/>
      <c r="B31" s="154"/>
      <c r="C31" s="154"/>
      <c r="D31" s="154"/>
      <c r="E31" s="154"/>
      <c r="F31" s="154"/>
      <c r="G31" s="154"/>
      <c r="H31" s="154"/>
      <c r="I31" s="154"/>
      <c r="J31" s="154"/>
    </row>
    <row r="32" spans="1:10" x14ac:dyDescent="0.35">
      <c r="A32" s="154"/>
      <c r="B32" s="154"/>
      <c r="C32" s="154"/>
      <c r="D32" s="154"/>
      <c r="E32" s="154"/>
      <c r="F32" s="154"/>
      <c r="G32" s="154"/>
      <c r="H32" s="154"/>
      <c r="I32" s="154"/>
      <c r="J32" s="154"/>
    </row>
    <row r="33" spans="1:10" x14ac:dyDescent="0.35">
      <c r="A33" s="154"/>
      <c r="B33" s="154"/>
      <c r="C33" s="154"/>
      <c r="D33" s="154"/>
      <c r="E33" s="154"/>
      <c r="F33" s="154"/>
      <c r="G33" s="154"/>
      <c r="H33" s="154"/>
      <c r="I33" s="154"/>
      <c r="J33" s="154"/>
    </row>
    <row r="34" spans="1:10" x14ac:dyDescent="0.35">
      <c r="A34" s="154"/>
      <c r="B34" s="154"/>
      <c r="C34" s="154"/>
      <c r="D34" s="154"/>
      <c r="E34" s="154"/>
      <c r="F34" s="154"/>
      <c r="G34" s="154"/>
      <c r="H34" s="154"/>
      <c r="I34" s="154"/>
      <c r="J34" s="154"/>
    </row>
    <row r="35" spans="1:10" x14ac:dyDescent="0.35">
      <c r="A35" s="154"/>
      <c r="B35" s="154"/>
      <c r="C35" s="154"/>
      <c r="D35" s="154"/>
      <c r="E35" s="154"/>
      <c r="F35" s="154"/>
      <c r="G35" s="154"/>
      <c r="H35" s="154"/>
      <c r="I35" s="154"/>
      <c r="J35" s="154"/>
    </row>
    <row r="36" spans="1:10" x14ac:dyDescent="0.35">
      <c r="A36" s="154"/>
      <c r="B36" s="154"/>
      <c r="C36" s="154"/>
      <c r="D36" s="154"/>
      <c r="E36" s="154"/>
      <c r="F36" s="154"/>
      <c r="G36" s="154"/>
      <c r="H36" s="154"/>
      <c r="I36" s="154"/>
      <c r="J36" s="154"/>
    </row>
  </sheetData>
  <sheetProtection algorithmName="SHA-512" hashValue="1u+ggINp94BWrSBLVGTMH3e54bgoI3T6nEV0htEXqTUa9H7aeF8y99AxAP9d7LEpY6HJlGrA8ZRAEp8TR367Jw==" saltValue="wl0sbMsXW/I/rZrWdvsVaw==" spinCount="100000" sheet="1" selectLockedCells="1"/>
  <mergeCells count="53">
    <mergeCell ref="B27:E27"/>
    <mergeCell ref="G27:J27"/>
    <mergeCell ref="A28:E28"/>
    <mergeCell ref="G28:J28"/>
    <mergeCell ref="A29:E29"/>
    <mergeCell ref="B24:E24"/>
    <mergeCell ref="G24:J24"/>
    <mergeCell ref="B25:E25"/>
    <mergeCell ref="G25:J25"/>
    <mergeCell ref="B26:E26"/>
    <mergeCell ref="G26:J26"/>
    <mergeCell ref="B21:E21"/>
    <mergeCell ref="G21:J21"/>
    <mergeCell ref="B22:E22"/>
    <mergeCell ref="G22:J22"/>
    <mergeCell ref="B23:E23"/>
    <mergeCell ref="G23:J23"/>
    <mergeCell ref="B18:E18"/>
    <mergeCell ref="G18:J18"/>
    <mergeCell ref="B19:E19"/>
    <mergeCell ref="G19:J19"/>
    <mergeCell ref="B20:E20"/>
    <mergeCell ref="G20:J20"/>
    <mergeCell ref="B15:E15"/>
    <mergeCell ref="G15:J15"/>
    <mergeCell ref="B16:E16"/>
    <mergeCell ref="G16:J16"/>
    <mergeCell ref="B17:E17"/>
    <mergeCell ref="G17:J17"/>
    <mergeCell ref="B12:E12"/>
    <mergeCell ref="G12:J12"/>
    <mergeCell ref="B13:E13"/>
    <mergeCell ref="G13:J13"/>
    <mergeCell ref="B14:E14"/>
    <mergeCell ref="G14:J14"/>
    <mergeCell ref="B9:E9"/>
    <mergeCell ref="G9:J9"/>
    <mergeCell ref="B10:E10"/>
    <mergeCell ref="G10:J10"/>
    <mergeCell ref="B11:E11"/>
    <mergeCell ref="G11:J11"/>
    <mergeCell ref="A5:B5"/>
    <mergeCell ref="C5:D5"/>
    <mergeCell ref="I5:J5"/>
    <mergeCell ref="A6:B6"/>
    <mergeCell ref="C6:D6"/>
    <mergeCell ref="I6:J6"/>
    <mergeCell ref="A3:B3"/>
    <mergeCell ref="C3:D3"/>
    <mergeCell ref="I3:J3"/>
    <mergeCell ref="A4:B4"/>
    <mergeCell ref="C4:D4"/>
    <mergeCell ref="I4:J4"/>
  </mergeCells>
  <pageMargins left="0.70866141732283472" right="0.70866141732283472" top="0.35433070866141736" bottom="1.0236220472440944" header="0.31496062992125984" footer="0.31496062992125984"/>
  <pageSetup paperSize="9" scale="81"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1D8F2-A065-448A-AB88-AD1772FF8D8E}">
  <sheetPr codeName="Blad35"/>
  <dimension ref="B2:K56"/>
  <sheetViews>
    <sheetView workbookViewId="0">
      <selection activeCell="I27" sqref="A1:XFD1048576"/>
    </sheetView>
  </sheetViews>
  <sheetFormatPr defaultRowHeight="12.75" x14ac:dyDescent="0.35"/>
  <cols>
    <col min="1" max="1" width="2.59765625" style="65" customWidth="1"/>
    <col min="2" max="2" width="9.06640625" style="65"/>
    <col min="3" max="3" width="9.86328125" style="65" customWidth="1"/>
    <col min="4" max="4" width="2.73046875" style="65" bestFit="1" customWidth="1"/>
    <col min="5" max="6" width="9.06640625" style="65"/>
    <col min="7" max="7" width="2.9296875" style="65" customWidth="1"/>
    <col min="8" max="8" width="9.06640625" style="65"/>
    <col min="9" max="9" width="10.265625" style="65" customWidth="1"/>
    <col min="10" max="10" width="2.73046875" style="65" customWidth="1"/>
    <col min="11" max="16384" width="9.06640625" style="65"/>
  </cols>
  <sheetData>
    <row r="2" spans="2:11" ht="27.75" x14ac:dyDescent="0.75">
      <c r="B2" s="245" t="s">
        <v>283</v>
      </c>
    </row>
    <row r="4" spans="2:11" ht="13.15" x14ac:dyDescent="0.4">
      <c r="B4" s="246" t="s">
        <v>284</v>
      </c>
      <c r="C4" s="112"/>
      <c r="H4" s="112"/>
      <c r="I4" s="246" t="s">
        <v>285</v>
      </c>
      <c r="K4" s="112" t="s">
        <v>314</v>
      </c>
    </row>
    <row r="6" spans="2:11" ht="15" x14ac:dyDescent="0.4">
      <c r="B6" s="247" t="s">
        <v>317</v>
      </c>
    </row>
    <row r="8" spans="2:11" x14ac:dyDescent="0.35">
      <c r="B8" s="112" t="s">
        <v>299</v>
      </c>
    </row>
    <row r="10" spans="2:11" x14ac:dyDescent="0.35">
      <c r="B10" s="112" t="s">
        <v>300</v>
      </c>
    </row>
    <row r="12" spans="2:11" x14ac:dyDescent="0.35">
      <c r="B12" s="112" t="s">
        <v>301</v>
      </c>
    </row>
    <row r="14" spans="2:11" x14ac:dyDescent="0.35">
      <c r="B14" s="112" t="s">
        <v>302</v>
      </c>
    </row>
    <row r="16" spans="2:11" ht="15" x14ac:dyDescent="0.4">
      <c r="B16" s="247" t="s">
        <v>298</v>
      </c>
    </row>
    <row r="18" spans="2:11" x14ac:dyDescent="0.35">
      <c r="B18" s="112" t="s">
        <v>286</v>
      </c>
      <c r="D18" s="65">
        <f>'BPV-tijd'!B15</f>
        <v>5</v>
      </c>
      <c r="E18" s="112" t="s">
        <v>297</v>
      </c>
      <c r="H18" s="112" t="s">
        <v>303</v>
      </c>
      <c r="J18" s="65">
        <f>D38+1</f>
        <v>16</v>
      </c>
      <c r="K18" s="112" t="s">
        <v>297</v>
      </c>
    </row>
    <row r="19" spans="2:11" x14ac:dyDescent="0.35">
      <c r="B19" s="112"/>
    </row>
    <row r="20" spans="2:11" x14ac:dyDescent="0.35">
      <c r="B20" s="112" t="s">
        <v>287</v>
      </c>
      <c r="D20" s="65">
        <f>D18+1</f>
        <v>6</v>
      </c>
      <c r="E20" s="112" t="s">
        <v>297</v>
      </c>
      <c r="H20" s="112" t="s">
        <v>304</v>
      </c>
      <c r="J20" s="65">
        <f>J18+1</f>
        <v>17</v>
      </c>
      <c r="K20" s="112" t="s">
        <v>297</v>
      </c>
    </row>
    <row r="21" spans="2:11" x14ac:dyDescent="0.35">
      <c r="B21" s="112"/>
    </row>
    <row r="22" spans="2:11" x14ac:dyDescent="0.35">
      <c r="B22" s="112" t="s">
        <v>288</v>
      </c>
      <c r="D22" s="65">
        <f>D20+1</f>
        <v>7</v>
      </c>
      <c r="E22" s="112" t="s">
        <v>297</v>
      </c>
      <c r="H22" s="112" t="s">
        <v>305</v>
      </c>
      <c r="J22" s="65">
        <f>J20+1</f>
        <v>18</v>
      </c>
      <c r="K22" s="112" t="s">
        <v>297</v>
      </c>
    </row>
    <row r="23" spans="2:11" x14ac:dyDescent="0.35">
      <c r="B23" s="112"/>
    </row>
    <row r="24" spans="2:11" x14ac:dyDescent="0.35">
      <c r="B24" s="112" t="s">
        <v>289</v>
      </c>
      <c r="D24" s="65">
        <f>D22+1</f>
        <v>8</v>
      </c>
      <c r="E24" s="112" t="s">
        <v>297</v>
      </c>
      <c r="H24" s="112" t="s">
        <v>306</v>
      </c>
      <c r="J24" s="65">
        <f>J22+1</f>
        <v>19</v>
      </c>
      <c r="K24" s="112" t="s">
        <v>297</v>
      </c>
    </row>
    <row r="25" spans="2:11" x14ac:dyDescent="0.35">
      <c r="B25" s="112"/>
    </row>
    <row r="26" spans="2:11" x14ac:dyDescent="0.35">
      <c r="B26" s="112" t="s">
        <v>290</v>
      </c>
      <c r="D26" s="65">
        <f>D24+1</f>
        <v>9</v>
      </c>
      <c r="E26" s="112" t="s">
        <v>297</v>
      </c>
      <c r="H26" s="112" t="s">
        <v>307</v>
      </c>
      <c r="J26" s="65">
        <f>J24+1</f>
        <v>20</v>
      </c>
      <c r="K26" s="112" t="s">
        <v>297</v>
      </c>
    </row>
    <row r="27" spans="2:11" x14ac:dyDescent="0.35">
      <c r="B27" s="112"/>
    </row>
    <row r="28" spans="2:11" x14ac:dyDescent="0.35">
      <c r="B28" s="112" t="s">
        <v>291</v>
      </c>
      <c r="D28" s="65">
        <f>D26+1</f>
        <v>10</v>
      </c>
      <c r="E28" s="112" t="s">
        <v>297</v>
      </c>
      <c r="H28" s="112" t="s">
        <v>308</v>
      </c>
      <c r="J28" s="65">
        <f>J26+1</f>
        <v>21</v>
      </c>
      <c r="K28" s="112" t="s">
        <v>297</v>
      </c>
    </row>
    <row r="29" spans="2:11" x14ac:dyDescent="0.35">
      <c r="B29" s="112"/>
    </row>
    <row r="30" spans="2:11" x14ac:dyDescent="0.35">
      <c r="B30" s="112" t="s">
        <v>292</v>
      </c>
      <c r="D30" s="65">
        <f>D28+1</f>
        <v>11</v>
      </c>
      <c r="E30" s="112" t="s">
        <v>297</v>
      </c>
      <c r="H30" s="112" t="s">
        <v>309</v>
      </c>
      <c r="J30" s="65">
        <f>J28+1</f>
        <v>22</v>
      </c>
      <c r="K30" s="112" t="s">
        <v>297</v>
      </c>
    </row>
    <row r="31" spans="2:11" x14ac:dyDescent="0.35">
      <c r="B31" s="112"/>
    </row>
    <row r="32" spans="2:11" x14ac:dyDescent="0.35">
      <c r="B32" s="112" t="s">
        <v>293</v>
      </c>
      <c r="D32" s="65">
        <f>D30+1</f>
        <v>12</v>
      </c>
      <c r="E32" s="112" t="s">
        <v>297</v>
      </c>
      <c r="H32" s="112" t="s">
        <v>310</v>
      </c>
      <c r="J32" s="65">
        <f>J30+1</f>
        <v>23</v>
      </c>
      <c r="K32" s="112" t="s">
        <v>297</v>
      </c>
    </row>
    <row r="33" spans="2:11" x14ac:dyDescent="0.35">
      <c r="B33" s="112"/>
    </row>
    <row r="34" spans="2:11" x14ac:dyDescent="0.35">
      <c r="B34" s="112" t="s">
        <v>294</v>
      </c>
      <c r="D34" s="65">
        <f>D32+1</f>
        <v>13</v>
      </c>
      <c r="E34" s="112" t="s">
        <v>297</v>
      </c>
      <c r="H34" s="112" t="s">
        <v>311</v>
      </c>
      <c r="J34" s="65">
        <f>J32+1</f>
        <v>24</v>
      </c>
      <c r="K34" s="112" t="s">
        <v>297</v>
      </c>
    </row>
    <row r="35" spans="2:11" x14ac:dyDescent="0.35">
      <c r="B35" s="112"/>
    </row>
    <row r="36" spans="2:11" x14ac:dyDescent="0.35">
      <c r="B36" s="112" t="s">
        <v>295</v>
      </c>
      <c r="D36" s="65">
        <f>D34+1</f>
        <v>14</v>
      </c>
      <c r="E36" s="112" t="s">
        <v>297</v>
      </c>
      <c r="H36" s="112" t="s">
        <v>312</v>
      </c>
      <c r="J36" s="65">
        <f>J34+1</f>
        <v>25</v>
      </c>
      <c r="K36" s="112" t="s">
        <v>297</v>
      </c>
    </row>
    <row r="37" spans="2:11" x14ac:dyDescent="0.35">
      <c r="B37" s="112"/>
    </row>
    <row r="38" spans="2:11" x14ac:dyDescent="0.35">
      <c r="B38" s="112" t="s">
        <v>296</v>
      </c>
      <c r="D38" s="65">
        <f>D36+1</f>
        <v>15</v>
      </c>
      <c r="E38" s="112" t="s">
        <v>297</v>
      </c>
      <c r="H38" s="112" t="s">
        <v>313</v>
      </c>
      <c r="J38" s="65">
        <f>J36+1</f>
        <v>26</v>
      </c>
      <c r="K38" s="112" t="s">
        <v>297</v>
      </c>
    </row>
    <row r="40" spans="2:11" ht="15" x14ac:dyDescent="0.4">
      <c r="B40" s="247" t="s">
        <v>315</v>
      </c>
    </row>
    <row r="42" spans="2:11" x14ac:dyDescent="0.35">
      <c r="B42" s="112" t="s">
        <v>316</v>
      </c>
    </row>
    <row r="44" spans="2:11" x14ac:dyDescent="0.35">
      <c r="B44" s="112" t="s">
        <v>316</v>
      </c>
    </row>
    <row r="46" spans="2:11" x14ac:dyDescent="0.35">
      <c r="B46" s="112" t="s">
        <v>316</v>
      </c>
    </row>
    <row r="48" spans="2:11" x14ac:dyDescent="0.35">
      <c r="B48" s="112" t="s">
        <v>316</v>
      </c>
    </row>
    <row r="50" spans="2:2" x14ac:dyDescent="0.35">
      <c r="B50" s="112" t="s">
        <v>316</v>
      </c>
    </row>
    <row r="52" spans="2:2" x14ac:dyDescent="0.35">
      <c r="B52" s="112" t="s">
        <v>316</v>
      </c>
    </row>
    <row r="54" spans="2:2" x14ac:dyDescent="0.35">
      <c r="B54" s="112" t="s">
        <v>316</v>
      </c>
    </row>
    <row r="56" spans="2:2" x14ac:dyDescent="0.35">
      <c r="B56" s="112" t="s">
        <v>316</v>
      </c>
    </row>
  </sheetData>
  <sheetProtection algorithmName="SHA-512" hashValue="3hdMfyc22oh7x34DwH7oHqVwYwE8fg1CFdXLHk4Qh2naZLrVjh5MzhE51sbbTnb0WZfPUxTR/I/4LlHVREMnwQ==" saltValue="bwrbc1qvq8r1URkTFU4tbg==" spinCount="100000" sheet="1" objects="1" scenarios="1" selectLockedCells="1" selectUnlockedCells="1"/>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Blad36">
    <pageSetUpPr fitToPage="1"/>
  </sheetPr>
  <dimension ref="A1:E22"/>
  <sheetViews>
    <sheetView zoomScaleNormal="100" workbookViewId="0">
      <selection activeCell="B3" sqref="B3"/>
    </sheetView>
  </sheetViews>
  <sheetFormatPr defaultRowHeight="12.75" x14ac:dyDescent="0.35"/>
  <cols>
    <col min="1" max="2" width="3" customWidth="1"/>
    <col min="3" max="3" width="1.73046875" customWidth="1"/>
    <col min="4" max="4" width="66.73046875" customWidth="1"/>
    <col min="5" max="5" width="9.1328125" style="100" customWidth="1"/>
  </cols>
  <sheetData>
    <row r="1" spans="1:5" ht="13.15" x14ac:dyDescent="0.4">
      <c r="D1" s="8" t="s">
        <v>165</v>
      </c>
    </row>
    <row r="3" spans="1:5" ht="13.15" x14ac:dyDescent="0.4">
      <c r="C3" s="160" t="s">
        <v>101</v>
      </c>
      <c r="D3" s="65" t="str">
        <f>IF('Algemene Informatie'!$B$3=0,"",'Algemene Informatie'!$B$3&amp;", "&amp;'Algemene Informatie'!$B$4&amp;" ("&amp;'Algemene Informatie'!$B$5&amp;")")</f>
        <v/>
      </c>
    </row>
    <row r="4" spans="1:5" x14ac:dyDescent="0.35">
      <c r="C4" s="111"/>
    </row>
    <row r="5" spans="1:5" ht="13.15" x14ac:dyDescent="0.4">
      <c r="C5" s="160" t="s">
        <v>31</v>
      </c>
      <c r="D5" s="158">
        <f ca="1">TODAY()</f>
        <v>43118</v>
      </c>
      <c r="E5" s="157"/>
    </row>
    <row r="6" spans="1:5" ht="13.15" x14ac:dyDescent="0.4">
      <c r="E6" s="159" t="s">
        <v>100</v>
      </c>
    </row>
    <row r="7" spans="1:5" x14ac:dyDescent="0.35">
      <c r="A7" s="64"/>
      <c r="B7" s="198">
        <v>1</v>
      </c>
      <c r="C7" s="5"/>
      <c r="D7" s="13" t="s">
        <v>260</v>
      </c>
      <c r="E7" s="100">
        <v>1</v>
      </c>
    </row>
    <row r="8" spans="1:5" x14ac:dyDescent="0.35">
      <c r="A8" s="64"/>
      <c r="B8" s="198">
        <f>B7+1</f>
        <v>2</v>
      </c>
      <c r="C8" s="5"/>
      <c r="D8" s="13" t="s">
        <v>69</v>
      </c>
      <c r="E8" s="100">
        <v>1</v>
      </c>
    </row>
    <row r="9" spans="1:5" x14ac:dyDescent="0.35">
      <c r="A9" s="64"/>
      <c r="B9" s="198">
        <f t="shared" ref="B9:B19" si="0">B8+1</f>
        <v>3</v>
      </c>
      <c r="C9" s="5"/>
      <c r="D9" s="13" t="s">
        <v>99</v>
      </c>
      <c r="E9" s="100">
        <v>1</v>
      </c>
    </row>
    <row r="10" spans="1:5" x14ac:dyDescent="0.35">
      <c r="A10" s="64"/>
      <c r="B10" s="198">
        <f t="shared" si="0"/>
        <v>4</v>
      </c>
      <c r="C10" s="5"/>
      <c r="D10" s="13" t="s">
        <v>261</v>
      </c>
      <c r="E10" s="100">
        <v>5</v>
      </c>
    </row>
    <row r="11" spans="1:5" x14ac:dyDescent="0.35">
      <c r="A11" s="64"/>
      <c r="B11" s="198">
        <f t="shared" si="0"/>
        <v>5</v>
      </c>
      <c r="C11" s="10"/>
      <c r="D11" s="13" t="s">
        <v>252</v>
      </c>
      <c r="E11" s="100">
        <v>1</v>
      </c>
    </row>
    <row r="12" spans="1:5" x14ac:dyDescent="0.35">
      <c r="A12" s="64"/>
      <c r="B12" s="198">
        <f t="shared" si="0"/>
        <v>6</v>
      </c>
      <c r="C12" s="10"/>
      <c r="D12" s="13" t="s">
        <v>262</v>
      </c>
      <c r="E12" s="100">
        <v>5</v>
      </c>
    </row>
    <row r="13" spans="1:5" x14ac:dyDescent="0.35">
      <c r="A13" s="64"/>
      <c r="B13" s="198">
        <f t="shared" si="0"/>
        <v>7</v>
      </c>
      <c r="C13" s="10"/>
      <c r="D13" s="13" t="s">
        <v>155</v>
      </c>
      <c r="E13" s="100">
        <v>1</v>
      </c>
    </row>
    <row r="14" spans="1:5" x14ac:dyDescent="0.35">
      <c r="A14" s="64"/>
      <c r="B14" s="198">
        <f t="shared" si="0"/>
        <v>8</v>
      </c>
      <c r="C14" s="10"/>
      <c r="D14" s="13" t="s">
        <v>263</v>
      </c>
      <c r="E14" s="100">
        <v>5</v>
      </c>
    </row>
    <row r="15" spans="1:5" x14ac:dyDescent="0.35">
      <c r="A15" s="64"/>
      <c r="B15" s="198">
        <f t="shared" si="0"/>
        <v>9</v>
      </c>
      <c r="C15" s="10"/>
      <c r="D15" s="13" t="s">
        <v>156</v>
      </c>
      <c r="E15" s="196">
        <v>1</v>
      </c>
    </row>
    <row r="16" spans="1:5" x14ac:dyDescent="0.35">
      <c r="A16" s="64"/>
      <c r="B16" s="198">
        <f t="shared" si="0"/>
        <v>10</v>
      </c>
      <c r="C16" s="10"/>
      <c r="D16" s="13" t="s">
        <v>264</v>
      </c>
      <c r="E16" s="196">
        <v>5</v>
      </c>
    </row>
    <row r="17" spans="1:5" x14ac:dyDescent="0.35">
      <c r="A17" s="64"/>
      <c r="B17" s="198">
        <f t="shared" si="0"/>
        <v>11</v>
      </c>
      <c r="C17" s="10"/>
      <c r="D17" s="13" t="s">
        <v>157</v>
      </c>
      <c r="E17" s="196">
        <v>1</v>
      </c>
    </row>
    <row r="18" spans="1:5" x14ac:dyDescent="0.35">
      <c r="A18" s="64"/>
      <c r="B18" s="198">
        <f t="shared" si="0"/>
        <v>12</v>
      </c>
      <c r="C18" s="10"/>
      <c r="D18" s="13" t="s">
        <v>266</v>
      </c>
      <c r="E18" s="196" t="s">
        <v>265</v>
      </c>
    </row>
    <row r="19" spans="1:5" x14ac:dyDescent="0.35">
      <c r="A19" s="64"/>
      <c r="B19" s="198">
        <f t="shared" si="0"/>
        <v>13</v>
      </c>
      <c r="C19" s="10"/>
      <c r="D19" s="13" t="s">
        <v>267</v>
      </c>
      <c r="E19" s="196" t="s">
        <v>265</v>
      </c>
    </row>
    <row r="20" spans="1:5" x14ac:dyDescent="0.35">
      <c r="A20" s="197"/>
      <c r="B20" s="10"/>
      <c r="C20" s="10"/>
      <c r="D20" s="13"/>
    </row>
    <row r="21" spans="1:5" x14ac:dyDescent="0.35">
      <c r="A21" s="197"/>
      <c r="B21" s="5"/>
      <c r="C21" s="5"/>
      <c r="D21" t="s">
        <v>57</v>
      </c>
      <c r="E21" s="156"/>
    </row>
    <row r="22" spans="1:5" x14ac:dyDescent="0.35">
      <c r="D22" s="13"/>
    </row>
  </sheetData>
  <sheetProtection algorithmName="SHA-512" hashValue="c/TF26sq0429COVNRhqLB+cIKc4BOhaQz31TwgCZhPK//4WXJ5dfzDFVuZEHavGbikjb9k0mcXFmYeUiAg2ODw==" saltValue="CawB88szaf4SQ1CYjfSlzw==" spinCount="100000" sheet="1" selectLockedCells="1"/>
  <phoneticPr fontId="6" type="noConversion"/>
  <pageMargins left="0.75" right="0.75" top="1" bottom="1" header="0.5" footer="0.5"/>
  <pageSetup paperSize="9" scale="94"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Blad37"/>
  <dimension ref="A1:C33"/>
  <sheetViews>
    <sheetView zoomScale="110" zoomScaleNormal="110" workbookViewId="0">
      <selection activeCell="A2" sqref="A2"/>
    </sheetView>
  </sheetViews>
  <sheetFormatPr defaultRowHeight="12.75" x14ac:dyDescent="0.35"/>
  <cols>
    <col min="1" max="1" width="13.265625" style="100" bestFit="1" customWidth="1"/>
    <col min="2" max="2" width="91.59765625" style="164" customWidth="1"/>
    <col min="3" max="3" width="14" customWidth="1"/>
  </cols>
  <sheetData>
    <row r="1" spans="1:3" ht="13.15" x14ac:dyDescent="0.4">
      <c r="A1" s="159" t="s">
        <v>129</v>
      </c>
      <c r="B1" s="188" t="s">
        <v>131</v>
      </c>
      <c r="C1" s="160" t="s">
        <v>49</v>
      </c>
    </row>
    <row r="2" spans="1:3" ht="13.15" x14ac:dyDescent="0.4">
      <c r="A2" s="159" t="s">
        <v>318</v>
      </c>
      <c r="B2" s="188"/>
      <c r="C2" s="160"/>
    </row>
    <row r="3" spans="1:3" x14ac:dyDescent="0.35">
      <c r="A3" s="167" t="s">
        <v>130</v>
      </c>
      <c r="B3" s="165" t="s">
        <v>152</v>
      </c>
      <c r="C3" s="168">
        <v>43112</v>
      </c>
    </row>
    <row r="4" spans="1:3" x14ac:dyDescent="0.35">
      <c r="A4" s="167" t="s">
        <v>318</v>
      </c>
      <c r="B4" s="169" t="s">
        <v>319</v>
      </c>
      <c r="C4" s="168">
        <v>43118</v>
      </c>
    </row>
    <row r="5" spans="1:3" x14ac:dyDescent="0.35">
      <c r="A5" s="167"/>
    </row>
    <row r="6" spans="1:3" x14ac:dyDescent="0.35">
      <c r="A6" s="167"/>
      <c r="B6" s="165"/>
      <c r="C6" s="168"/>
    </row>
    <row r="7" spans="1:3" x14ac:dyDescent="0.35">
      <c r="A7" s="167"/>
      <c r="B7" s="166"/>
      <c r="C7" s="168"/>
    </row>
    <row r="8" spans="1:3" x14ac:dyDescent="0.35">
      <c r="B8" s="165"/>
    </row>
    <row r="9" spans="1:3" x14ac:dyDescent="0.35">
      <c r="A9" s="167"/>
      <c r="B9" s="165"/>
      <c r="C9" s="168"/>
    </row>
    <row r="10" spans="1:3" x14ac:dyDescent="0.35">
      <c r="A10" s="167"/>
      <c r="B10" s="165"/>
    </row>
    <row r="11" spans="1:3" x14ac:dyDescent="0.35">
      <c r="B11" s="165"/>
    </row>
    <row r="12" spans="1:3" x14ac:dyDescent="0.35">
      <c r="B12" s="165"/>
    </row>
    <row r="13" spans="1:3" x14ac:dyDescent="0.35">
      <c r="B13" s="165"/>
    </row>
    <row r="14" spans="1:3" x14ac:dyDescent="0.35">
      <c r="B14" s="165"/>
    </row>
    <row r="15" spans="1:3" x14ac:dyDescent="0.35">
      <c r="B15" s="169"/>
    </row>
    <row r="16" spans="1:3" x14ac:dyDescent="0.35">
      <c r="B16" s="170"/>
    </row>
    <row r="17" spans="2:3" x14ac:dyDescent="0.35">
      <c r="B17" s="165"/>
    </row>
    <row r="18" spans="2:3" x14ac:dyDescent="0.35">
      <c r="B18" s="169"/>
    </row>
    <row r="19" spans="2:3" x14ac:dyDescent="0.35">
      <c r="B19" s="170"/>
      <c r="C19" s="168"/>
    </row>
    <row r="20" spans="2:3" x14ac:dyDescent="0.35">
      <c r="B20" s="169"/>
      <c r="C20" s="168"/>
    </row>
    <row r="21" spans="2:3" ht="14.25" x14ac:dyDescent="0.35">
      <c r="B21" s="187"/>
    </row>
    <row r="22" spans="2:3" ht="14.25" x14ac:dyDescent="0.35">
      <c r="B22" s="187"/>
    </row>
    <row r="23" spans="2:3" x14ac:dyDescent="0.35">
      <c r="B23" s="169"/>
    </row>
    <row r="24" spans="2:3" x14ac:dyDescent="0.35">
      <c r="B24" s="170"/>
      <c r="C24" s="168"/>
    </row>
    <row r="25" spans="2:3" x14ac:dyDescent="0.35">
      <c r="B25" s="170"/>
      <c r="C25" s="168"/>
    </row>
    <row r="26" spans="2:3" x14ac:dyDescent="0.35">
      <c r="B26" s="170"/>
      <c r="C26" s="168"/>
    </row>
    <row r="27" spans="2:3" x14ac:dyDescent="0.35">
      <c r="B27" s="170"/>
    </row>
    <row r="28" spans="2:3" x14ac:dyDescent="0.35">
      <c r="B28" s="169"/>
      <c r="C28" s="168"/>
    </row>
    <row r="29" spans="2:3" x14ac:dyDescent="0.35">
      <c r="B29" s="165"/>
      <c r="C29" s="168"/>
    </row>
    <row r="30" spans="2:3" x14ac:dyDescent="0.35">
      <c r="B30" s="170"/>
      <c r="C30" s="168"/>
    </row>
    <row r="31" spans="2:3" x14ac:dyDescent="0.35">
      <c r="B31" s="170"/>
      <c r="C31" s="168"/>
    </row>
    <row r="32" spans="2:3" x14ac:dyDescent="0.35">
      <c r="B32" s="170"/>
      <c r="C32" s="168"/>
    </row>
    <row r="33" spans="2:3" x14ac:dyDescent="0.35">
      <c r="B33" s="170"/>
      <c r="C33" s="168"/>
    </row>
  </sheetData>
  <sheetProtection algorithmName="SHA-512" hashValue="v9XO50Ufd6YDVmHtfjv05wLZJS9JjWIk0HyW9YU/1y20VzG0tJ38ZWWijuYrFhqxFAX/idRaXVSdNDj+pT+uhw==" saltValue="pLXl4IbLIokLwopHaYu+zA==" spinCount="100000" sheet="1" selectLockedCell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04">
    <pageSetUpPr fitToPage="1"/>
  </sheetPr>
  <dimension ref="A1:X55"/>
  <sheetViews>
    <sheetView topLeftCell="A3" zoomScaleNormal="100" workbookViewId="0">
      <selection activeCell="C17" sqref="C17"/>
    </sheetView>
  </sheetViews>
  <sheetFormatPr defaultRowHeight="12.75" x14ac:dyDescent="0.35"/>
  <cols>
    <col min="1" max="1" width="8" customWidth="1"/>
    <col min="2" max="22" width="6.59765625" customWidth="1"/>
  </cols>
  <sheetData>
    <row r="1" spans="1:23" ht="15" x14ac:dyDescent="0.4">
      <c r="A1" s="105" t="s">
        <v>68</v>
      </c>
      <c r="B1" s="41"/>
      <c r="C1" s="41"/>
      <c r="D1" s="41"/>
      <c r="E1" s="41"/>
      <c r="F1" s="41"/>
      <c r="G1" s="41"/>
      <c r="H1" s="41"/>
      <c r="I1" s="41"/>
      <c r="J1" s="103" t="s">
        <v>28</v>
      </c>
      <c r="K1" s="81" t="str">
        <f>IF('Algemene Informatie'!$B$3=0,"",'Algemene Informatie'!$B$3&amp;", "&amp;'Algemene Informatie'!$B$4&amp;" ("&amp;'Algemene Informatie'!$B$5&amp;")"&amp;" "&amp;'Algemene Informatie'!$B$13)</f>
        <v/>
      </c>
      <c r="L1" s="102"/>
      <c r="M1" s="104"/>
      <c r="N1" s="104"/>
      <c r="O1" s="104"/>
      <c r="P1" s="104"/>
      <c r="Q1" s="104"/>
      <c r="R1" s="104"/>
      <c r="S1" s="27"/>
      <c r="T1" s="27"/>
      <c r="U1" s="27"/>
      <c r="V1" s="44"/>
      <c r="W1" s="21"/>
    </row>
    <row r="2" spans="1:23" ht="11.1" customHeight="1" x14ac:dyDescent="0.35">
      <c r="A2" s="50"/>
      <c r="B2" s="20"/>
      <c r="C2" s="20"/>
      <c r="D2" s="20"/>
      <c r="E2" s="20"/>
      <c r="F2" s="20"/>
      <c r="G2" s="20"/>
      <c r="H2" s="20"/>
      <c r="I2" s="20"/>
      <c r="J2" s="20"/>
      <c r="K2" s="20"/>
      <c r="L2" s="20"/>
      <c r="M2" s="20"/>
      <c r="N2" s="20"/>
      <c r="O2" s="20"/>
      <c r="P2" s="20"/>
      <c r="Q2" s="20"/>
      <c r="R2" s="20"/>
      <c r="S2" s="45"/>
      <c r="T2" s="45"/>
      <c r="U2" s="45"/>
      <c r="V2" s="46"/>
      <c r="W2" s="21"/>
    </row>
    <row r="3" spans="1:23" ht="15" x14ac:dyDescent="0.4">
      <c r="A3" s="51" t="str">
        <f>IF( 'Algemene Informatie'!B39="Maak een keuze","",'Algemene Informatie'!B39)</f>
        <v>2017-2018</v>
      </c>
      <c r="B3" s="42"/>
      <c r="C3" s="42"/>
      <c r="D3" s="99" t="s">
        <v>52</v>
      </c>
      <c r="E3" s="80" t="str">
        <f>IF('Algemene Informatie'!B40="","",IF('Algemene Informatie'!B41="","",DAY('Algemene Informatie'!B40)&amp;"-"&amp;MONTH('Algemene Informatie'!B40)&amp;"-"&amp;YEAR('Algemene Informatie'!B40)&amp;" t/m "&amp;DAY('Algemene Informatie'!B41)&amp;"-"&amp;MONTH('Algemene Informatie'!B41)&amp;"-"&amp;YEAR('Algemene Informatie'!B41)))</f>
        <v>29-1-2018 t/m 15-6-2018</v>
      </c>
      <c r="F3" s="80"/>
      <c r="G3" s="80"/>
      <c r="H3" s="80"/>
      <c r="I3" s="80"/>
      <c r="J3" s="99" t="s">
        <v>61</v>
      </c>
      <c r="K3" s="252" t="str">
        <f>IF('Algemene Informatie'!B17=0,"",'Algemene Informatie'!B17)</f>
        <v/>
      </c>
      <c r="L3" s="252"/>
      <c r="M3" s="252"/>
      <c r="N3" s="99" t="s">
        <v>65</v>
      </c>
      <c r="O3" s="43" t="str">
        <f>IF( 'Algemene Informatie'!B16="Maak een keuze","",'Algemene Informatie'!B16)</f>
        <v>AMO (Applicatie- en mediaontwikkelaar 25187)</v>
      </c>
      <c r="P3" s="42"/>
      <c r="Q3" s="43"/>
      <c r="R3" s="43"/>
      <c r="S3" s="47"/>
      <c r="T3" s="48"/>
      <c r="U3" s="48"/>
      <c r="V3" s="49"/>
      <c r="W3" s="21"/>
    </row>
    <row r="4" spans="1:23" ht="11.1" customHeight="1" x14ac:dyDescent="0.4">
      <c r="A4" s="241"/>
      <c r="B4" s="98"/>
      <c r="C4" s="98"/>
      <c r="D4" s="98"/>
      <c r="E4" s="94"/>
      <c r="F4" s="66"/>
      <c r="G4" s="35"/>
      <c r="H4" s="36"/>
      <c r="I4" s="36"/>
      <c r="J4" s="36"/>
      <c r="K4" s="36"/>
      <c r="L4" s="21"/>
      <c r="M4" s="21"/>
      <c r="N4" s="21"/>
      <c r="O4" s="21"/>
      <c r="P4" s="21"/>
      <c r="Q4" s="21"/>
      <c r="R4" s="21"/>
      <c r="S4" s="21"/>
      <c r="T4" s="21"/>
      <c r="U4" s="21"/>
      <c r="V4" s="21"/>
      <c r="W4" s="21"/>
    </row>
    <row r="5" spans="1:23" ht="11.1" customHeight="1" x14ac:dyDescent="0.4">
      <c r="A5" s="242"/>
      <c r="B5" s="93"/>
      <c r="C5" s="242"/>
      <c r="D5" s="87"/>
      <c r="E5" s="55" t="s">
        <v>66</v>
      </c>
      <c r="F5" s="35" t="s">
        <v>64</v>
      </c>
      <c r="G5" s="35"/>
      <c r="H5" s="36"/>
      <c r="I5" s="36"/>
      <c r="J5" s="36"/>
      <c r="K5" s="37"/>
      <c r="L5" s="36"/>
      <c r="M5" s="11" t="s">
        <v>164</v>
      </c>
      <c r="N5" s="12"/>
      <c r="O5" s="12"/>
      <c r="P5" s="12"/>
      <c r="Q5" s="12"/>
      <c r="R5" s="12"/>
      <c r="S5" s="12"/>
      <c r="T5" s="12"/>
      <c r="U5" s="12"/>
      <c r="V5" s="12"/>
      <c r="W5" s="21"/>
    </row>
    <row r="6" spans="1:23" ht="11.1" customHeight="1" x14ac:dyDescent="0.4">
      <c r="A6" s="242" t="s">
        <v>76</v>
      </c>
      <c r="B6" s="239">
        <f>(COUNTIF(B17:V18,"G")+COUNTIF(B22:V23,"G")+COUNTIF(B27:V28,"G")+COUNTIF(B32:V33,"G")+COUNTIF(B37:V38,"G")+COUNTIF(B42:V43,"G")+COUNTIF(B47:V48,"G")+COUNTIF(B52:V53,"G"))/2</f>
        <v>0</v>
      </c>
      <c r="C6" s="242" t="s">
        <v>77</v>
      </c>
      <c r="D6" s="244" t="s">
        <v>281</v>
      </c>
      <c r="E6" s="56" t="s">
        <v>42</v>
      </c>
      <c r="F6" s="35" t="s">
        <v>63</v>
      </c>
      <c r="G6" s="35"/>
      <c r="H6" s="36"/>
      <c r="I6" s="36"/>
      <c r="J6" s="36"/>
      <c r="K6" s="37"/>
      <c r="L6" s="36"/>
      <c r="M6" s="28"/>
      <c r="N6" s="28"/>
      <c r="O6" s="28"/>
      <c r="P6" s="28"/>
      <c r="Q6" s="28"/>
      <c r="R6" s="28"/>
      <c r="S6" s="28"/>
      <c r="T6" s="28"/>
      <c r="U6" s="28"/>
      <c r="V6" s="28"/>
      <c r="W6" s="21"/>
    </row>
    <row r="7" spans="1:23" ht="11.1" customHeight="1" x14ac:dyDescent="0.4">
      <c r="A7" s="242"/>
      <c r="B7" s="93">
        <f>'4 Wk LW (5)'!F27</f>
        <v>0</v>
      </c>
      <c r="C7" s="242" t="s">
        <v>279</v>
      </c>
      <c r="D7" s="244" t="s">
        <v>282</v>
      </c>
      <c r="E7" s="56" t="s">
        <v>67</v>
      </c>
      <c r="F7" s="35" t="s">
        <v>90</v>
      </c>
      <c r="G7" s="35"/>
      <c r="H7" s="36"/>
      <c r="I7" s="36"/>
      <c r="J7" s="36"/>
      <c r="K7" s="37"/>
      <c r="L7" s="37"/>
      <c r="M7" s="25"/>
      <c r="N7" s="25"/>
      <c r="O7" s="28"/>
      <c r="P7" s="251" t="s">
        <v>43</v>
      </c>
      <c r="Q7" s="251"/>
      <c r="R7" s="250" t="str">
        <f>"……………………………… - "&amp;RIGHT('Algemene Informatie'!B39,4)</f>
        <v>……………………………… - 2018</v>
      </c>
      <c r="S7" s="250"/>
      <c r="T7" s="250"/>
      <c r="U7" s="250"/>
      <c r="V7" s="250"/>
      <c r="W7" s="21"/>
    </row>
    <row r="8" spans="1:23" ht="11.1" customHeight="1" x14ac:dyDescent="0.4">
      <c r="A8" s="242"/>
      <c r="B8" s="239"/>
      <c r="C8" s="242"/>
      <c r="D8" s="96"/>
      <c r="E8" s="55" t="s">
        <v>44</v>
      </c>
      <c r="F8" s="35" t="s">
        <v>253</v>
      </c>
      <c r="G8" s="35"/>
      <c r="H8" s="36"/>
      <c r="I8" s="36"/>
      <c r="J8" s="36"/>
      <c r="K8" s="36"/>
      <c r="L8" s="37"/>
      <c r="M8" s="25"/>
      <c r="N8" s="28"/>
      <c r="O8" s="28"/>
      <c r="P8" s="28"/>
      <c r="Q8" s="28"/>
      <c r="R8" s="250"/>
      <c r="S8" s="250"/>
      <c r="T8" s="250"/>
      <c r="U8" s="250"/>
      <c r="V8" s="250"/>
      <c r="W8" s="21"/>
    </row>
    <row r="9" spans="1:23" ht="11.1" customHeight="1" x14ac:dyDescent="0.4">
      <c r="A9" s="242" t="s">
        <v>278</v>
      </c>
      <c r="B9" s="243">
        <f>(COUNTIF(B17:V18,"Z")+COUNTIF(B22:V23,"Z")+COUNTIF(B27:V28,"Z")+COUNTIF(B32:V33,"Z")+COUNTIF(B37:V38,"Z")+COUNTIF(B42:V43,"Z")+COUNTIF(B47:V48,"Z")+COUNTIF(B52:V53,"Z"))/2</f>
        <v>0</v>
      </c>
      <c r="C9" s="242" t="s">
        <v>77</v>
      </c>
      <c r="D9" s="87"/>
      <c r="E9" s="56" t="s">
        <v>45</v>
      </c>
      <c r="F9" s="35" t="s">
        <v>62</v>
      </c>
      <c r="G9" s="35"/>
      <c r="H9" s="36"/>
      <c r="I9" s="36"/>
      <c r="J9" s="36"/>
      <c r="K9" s="36"/>
      <c r="L9" s="37"/>
      <c r="M9" s="25"/>
      <c r="N9" s="28"/>
      <c r="O9" s="28"/>
      <c r="P9" s="28"/>
      <c r="Q9" s="28"/>
      <c r="R9" s="28"/>
      <c r="S9" s="28"/>
      <c r="T9" s="28"/>
      <c r="U9" s="28"/>
      <c r="V9" s="28"/>
      <c r="W9" s="21"/>
    </row>
    <row r="10" spans="1:23" ht="11.1" customHeight="1" x14ac:dyDescent="0.4">
      <c r="A10" s="240"/>
      <c r="B10" s="240"/>
      <c r="C10" s="240"/>
      <c r="D10" s="97"/>
      <c r="E10" s="106" t="s">
        <v>74</v>
      </c>
      <c r="F10" s="35" t="s">
        <v>91</v>
      </c>
      <c r="G10" s="35"/>
      <c r="H10" s="28"/>
      <c r="I10" s="28"/>
      <c r="J10" s="28"/>
      <c r="K10" s="37"/>
      <c r="L10" s="36"/>
      <c r="M10" s="39" t="s">
        <v>46</v>
      </c>
      <c r="N10" s="39"/>
      <c r="O10" s="39"/>
      <c r="P10" s="39"/>
      <c r="Q10" s="28"/>
      <c r="R10" s="250" t="s">
        <v>47</v>
      </c>
      <c r="S10" s="250"/>
      <c r="T10" s="250"/>
      <c r="U10" s="250"/>
      <c r="V10" s="250"/>
      <c r="W10" s="21"/>
    </row>
    <row r="11" spans="1:23" ht="10.5" customHeight="1" x14ac:dyDescent="0.4">
      <c r="A11" s="95"/>
      <c r="B11" s="95"/>
      <c r="C11" s="95"/>
      <c r="D11" s="97"/>
      <c r="E11" s="194" t="s">
        <v>257</v>
      </c>
      <c r="F11" s="195" t="s">
        <v>270</v>
      </c>
      <c r="G11" s="35"/>
      <c r="H11" s="28"/>
      <c r="I11" s="28"/>
      <c r="J11" s="28"/>
      <c r="K11" s="37"/>
      <c r="L11" s="36"/>
      <c r="M11" s="39"/>
      <c r="N11" s="39"/>
      <c r="O11" s="39"/>
      <c r="P11" s="39"/>
      <c r="Q11" s="28"/>
      <c r="R11" s="250"/>
      <c r="S11" s="250"/>
      <c r="T11" s="250"/>
      <c r="U11" s="250"/>
      <c r="V11" s="250"/>
      <c r="W11" s="21"/>
    </row>
    <row r="12" spans="1:23" ht="11.1" customHeight="1" x14ac:dyDescent="0.4">
      <c r="A12" s="32" t="s">
        <v>280</v>
      </c>
      <c r="B12" s="32"/>
      <c r="C12" s="32"/>
      <c r="D12" s="33"/>
      <c r="E12" s="54" t="s">
        <v>257</v>
      </c>
      <c r="F12" s="38" t="s">
        <v>271</v>
      </c>
      <c r="G12" s="38"/>
      <c r="H12" s="28"/>
      <c r="I12" s="28"/>
      <c r="J12" s="28"/>
      <c r="K12" s="37"/>
      <c r="L12" s="36"/>
      <c r="M12" s="39"/>
      <c r="N12" s="39"/>
      <c r="O12" s="39"/>
      <c r="P12" s="39"/>
      <c r="Q12" s="28"/>
      <c r="R12" s="250"/>
      <c r="S12" s="250"/>
      <c r="T12" s="250"/>
      <c r="U12" s="250"/>
      <c r="V12" s="250"/>
      <c r="W12" s="21"/>
    </row>
    <row r="13" spans="1:23" ht="11.1" customHeight="1" x14ac:dyDescent="0.4">
      <c r="A13" s="32"/>
      <c r="B13" s="32"/>
      <c r="C13" s="32"/>
      <c r="D13" s="33"/>
      <c r="E13" s="234" t="s">
        <v>257</v>
      </c>
      <c r="F13" s="38" t="s">
        <v>272</v>
      </c>
      <c r="G13" s="38"/>
      <c r="H13" s="28"/>
      <c r="I13" s="28"/>
      <c r="J13" s="28"/>
      <c r="K13" s="25"/>
      <c r="L13" s="25"/>
      <c r="M13" s="25"/>
      <c r="N13" s="28"/>
      <c r="O13" s="28"/>
      <c r="P13" s="28"/>
      <c r="Q13" s="40"/>
      <c r="R13" s="250"/>
      <c r="S13" s="250"/>
      <c r="T13" s="250"/>
      <c r="U13" s="250"/>
      <c r="V13" s="250"/>
      <c r="W13" s="21"/>
    </row>
    <row r="14" spans="1:23" ht="11.1" customHeight="1" x14ac:dyDescent="0.4">
      <c r="A14" s="32"/>
      <c r="B14" s="34"/>
      <c r="C14" s="32"/>
      <c r="D14" s="33"/>
      <c r="E14" s="33"/>
      <c r="F14" s="235"/>
      <c r="G14" s="38"/>
      <c r="H14" s="28"/>
      <c r="I14" s="28"/>
      <c r="J14" s="28"/>
      <c r="K14" s="25"/>
      <c r="L14" s="25"/>
      <c r="M14" s="25"/>
      <c r="N14" s="28"/>
      <c r="O14" s="28"/>
      <c r="P14" s="301" t="s">
        <v>320</v>
      </c>
      <c r="Q14" s="302"/>
      <c r="R14" s="302"/>
      <c r="S14" s="302"/>
      <c r="T14" s="302"/>
      <c r="U14" s="303" t="s">
        <v>321</v>
      </c>
      <c r="V14" s="304" t="str">
        <f>Versiebeheer!A2&amp;")"</f>
        <v>1.1)</v>
      </c>
      <c r="W14" s="21"/>
    </row>
    <row r="15" spans="1:23" ht="11.1" customHeight="1" x14ac:dyDescent="0.35">
      <c r="A15" s="26" t="s">
        <v>48</v>
      </c>
      <c r="B15" s="30">
        <f>1+INT((B16-DATE(YEAR(B16+4-WEEKDAY(B16+6)),1,5)+WEEKDAY(DATE(YEAR(B16+4-WEEKDAY(B16+6)),1,3)))/7)</f>
        <v>5</v>
      </c>
      <c r="C15" s="26"/>
      <c r="D15" s="26"/>
      <c r="E15" s="26"/>
      <c r="F15" s="26"/>
      <c r="G15" s="26"/>
      <c r="H15" s="26"/>
      <c r="I15" s="30">
        <f>1+INT((I16-DATE(YEAR(I16+4-WEEKDAY(I16+6)),1,5)+WEEKDAY(DATE(YEAR(I16+4-WEEKDAY(I16+6)),1,3)))/7)</f>
        <v>6</v>
      </c>
      <c r="J15" s="26"/>
      <c r="K15" s="26"/>
      <c r="L15" s="26"/>
      <c r="M15" s="26"/>
      <c r="N15" s="26"/>
      <c r="O15" s="26"/>
      <c r="P15" s="30">
        <f>1+INT((P16-DATE(YEAR(P16+4-WEEKDAY(P16+6)),1,5)+WEEKDAY(DATE(YEAR(P16+4-WEEKDAY(P16+6)),1,3)))/7)</f>
        <v>7</v>
      </c>
      <c r="Q15" s="26"/>
      <c r="R15" s="26"/>
      <c r="S15" s="26"/>
      <c r="T15" s="225"/>
      <c r="U15" s="26"/>
      <c r="V15" s="26"/>
      <c r="W15" s="21"/>
    </row>
    <row r="16" spans="1:23" ht="11.1" customHeight="1" x14ac:dyDescent="0.35">
      <c r="A16" s="14" t="s">
        <v>49</v>
      </c>
      <c r="B16" s="161">
        <f>'Algemene Informatie'!B40</f>
        <v>43129</v>
      </c>
      <c r="C16" s="162">
        <f>B16+1</f>
        <v>43130</v>
      </c>
      <c r="D16" s="162">
        <f t="shared" ref="D16:V16" si="0">C16+1</f>
        <v>43131</v>
      </c>
      <c r="E16" s="162">
        <f>D16+1</f>
        <v>43132</v>
      </c>
      <c r="F16" s="162">
        <f t="shared" si="0"/>
        <v>43133</v>
      </c>
      <c r="G16" s="162">
        <f t="shared" si="0"/>
        <v>43134</v>
      </c>
      <c r="H16" s="162">
        <f t="shared" si="0"/>
        <v>43135</v>
      </c>
      <c r="I16" s="162">
        <f t="shared" si="0"/>
        <v>43136</v>
      </c>
      <c r="J16" s="162">
        <f t="shared" si="0"/>
        <v>43137</v>
      </c>
      <c r="K16" s="162">
        <f t="shared" si="0"/>
        <v>43138</v>
      </c>
      <c r="L16" s="162">
        <f t="shared" si="0"/>
        <v>43139</v>
      </c>
      <c r="M16" s="163">
        <f t="shared" si="0"/>
        <v>43140</v>
      </c>
      <c r="N16" s="162">
        <f t="shared" si="0"/>
        <v>43141</v>
      </c>
      <c r="O16" s="162">
        <f t="shared" si="0"/>
        <v>43142</v>
      </c>
      <c r="P16" s="163">
        <f t="shared" si="0"/>
        <v>43143</v>
      </c>
      <c r="Q16" s="162">
        <f t="shared" si="0"/>
        <v>43144</v>
      </c>
      <c r="R16" s="162">
        <f t="shared" si="0"/>
        <v>43145</v>
      </c>
      <c r="S16" s="162">
        <f t="shared" si="0"/>
        <v>43146</v>
      </c>
      <c r="T16" s="162">
        <f t="shared" si="0"/>
        <v>43147</v>
      </c>
      <c r="U16" s="162">
        <f t="shared" si="0"/>
        <v>43148</v>
      </c>
      <c r="V16" s="162">
        <f t="shared" si="0"/>
        <v>43149</v>
      </c>
      <c r="W16" s="21"/>
    </row>
    <row r="17" spans="1:24" s="61" customFormat="1" ht="11.1" customHeight="1" x14ac:dyDescent="0.35">
      <c r="A17" s="57" t="s">
        <v>50</v>
      </c>
      <c r="B17" s="69" t="s">
        <v>257</v>
      </c>
      <c r="C17" s="69"/>
      <c r="D17" s="69"/>
      <c r="E17" s="58"/>
      <c r="F17" s="58"/>
      <c r="G17" s="59"/>
      <c r="H17" s="62"/>
      <c r="I17" s="236" t="s">
        <v>257</v>
      </c>
      <c r="J17" s="58"/>
      <c r="K17" s="58"/>
      <c r="L17" s="58"/>
      <c r="M17" s="58"/>
      <c r="N17" s="59"/>
      <c r="O17" s="59"/>
      <c r="P17" s="69" t="s">
        <v>67</v>
      </c>
      <c r="Q17" s="69" t="s">
        <v>67</v>
      </c>
      <c r="R17" s="69" t="s">
        <v>67</v>
      </c>
      <c r="S17" s="69" t="s">
        <v>67</v>
      </c>
      <c r="T17" s="69" t="s">
        <v>67</v>
      </c>
      <c r="U17" s="59"/>
      <c r="V17" s="63"/>
      <c r="W17" s="60"/>
    </row>
    <row r="18" spans="1:24" s="61" customFormat="1" ht="11.1" customHeight="1" x14ac:dyDescent="0.35">
      <c r="A18" s="57" t="s">
        <v>51</v>
      </c>
      <c r="B18" s="69" t="s">
        <v>257</v>
      </c>
      <c r="C18" s="58"/>
      <c r="D18" s="58"/>
      <c r="E18" s="58"/>
      <c r="F18" s="58"/>
      <c r="G18" s="59"/>
      <c r="H18" s="62"/>
      <c r="I18" s="236" t="s">
        <v>257</v>
      </c>
      <c r="J18" s="58"/>
      <c r="K18" s="58"/>
      <c r="L18" s="58"/>
      <c r="M18" s="58"/>
      <c r="N18" s="59"/>
      <c r="O18" s="59"/>
      <c r="P18" s="69" t="s">
        <v>67</v>
      </c>
      <c r="Q18" s="69" t="s">
        <v>67</v>
      </c>
      <c r="R18" s="69" t="s">
        <v>67</v>
      </c>
      <c r="S18" s="69" t="s">
        <v>67</v>
      </c>
      <c r="T18" s="69" t="s">
        <v>67</v>
      </c>
      <c r="U18" s="59"/>
      <c r="V18" s="63"/>
      <c r="W18" s="60"/>
    </row>
    <row r="19" spans="1:24" ht="8.1" customHeight="1" x14ac:dyDescent="0.35">
      <c r="A19" s="28"/>
      <c r="B19" s="189" t="s">
        <v>159</v>
      </c>
      <c r="C19" s="21"/>
      <c r="D19" s="21"/>
      <c r="E19" s="21"/>
      <c r="F19" s="21"/>
      <c r="G19" s="21"/>
      <c r="H19" s="21"/>
      <c r="I19" s="189"/>
      <c r="J19" s="21"/>
      <c r="K19" s="21"/>
      <c r="L19" s="21"/>
      <c r="M19" s="21"/>
      <c r="N19" s="21"/>
      <c r="O19" s="21"/>
      <c r="P19" s="249" t="s">
        <v>245</v>
      </c>
      <c r="Q19" s="249"/>
      <c r="R19" s="249"/>
      <c r="S19" s="249"/>
      <c r="T19" s="249"/>
      <c r="U19" s="21"/>
      <c r="V19" s="21"/>
      <c r="W19" s="21"/>
    </row>
    <row r="20" spans="1:24" ht="11.1" customHeight="1" x14ac:dyDescent="0.35">
      <c r="A20" s="26" t="s">
        <v>48</v>
      </c>
      <c r="B20" s="30">
        <f>1+INT((B21-DATE(YEAR(B21+4-WEEKDAY(B21+6)),1,5)+WEEKDAY(DATE(YEAR(B21+4-WEEKDAY(B21+6)),1,3)))/7)</f>
        <v>8</v>
      </c>
      <c r="C20" s="26"/>
      <c r="D20" s="26"/>
      <c r="E20" s="26"/>
      <c r="F20" s="26"/>
      <c r="G20" s="26"/>
      <c r="H20" s="26"/>
      <c r="I20" s="26"/>
      <c r="J20" s="26"/>
      <c r="K20" s="26"/>
      <c r="L20" s="26"/>
      <c r="M20" s="26"/>
      <c r="N20" s="26"/>
      <c r="O20" s="26"/>
      <c r="P20" s="30">
        <f>1+INT((P21-DATE(YEAR(P21+4-WEEKDAY(P21+6)),1,5)+WEEKDAY(DATE(YEAR(P21+4-WEEKDAY(P21+6)),1,3)))/7)</f>
        <v>10</v>
      </c>
      <c r="Q20" s="26"/>
      <c r="R20" s="26"/>
      <c r="S20" s="26"/>
      <c r="T20" s="225"/>
      <c r="U20" s="26"/>
      <c r="V20" s="26"/>
      <c r="W20" s="21"/>
    </row>
    <row r="21" spans="1:24" ht="11.1" customHeight="1" x14ac:dyDescent="0.35">
      <c r="A21" s="14" t="s">
        <v>49</v>
      </c>
      <c r="B21" s="162">
        <f>V16+1</f>
        <v>43150</v>
      </c>
      <c r="C21" s="162">
        <f t="shared" ref="C21:V21" si="1">B21+1</f>
        <v>43151</v>
      </c>
      <c r="D21" s="162">
        <f t="shared" si="1"/>
        <v>43152</v>
      </c>
      <c r="E21" s="162">
        <f>D21+1</f>
        <v>43153</v>
      </c>
      <c r="F21" s="162">
        <f t="shared" si="1"/>
        <v>43154</v>
      </c>
      <c r="G21" s="162">
        <f t="shared" si="1"/>
        <v>43155</v>
      </c>
      <c r="H21" s="162">
        <f t="shared" si="1"/>
        <v>43156</v>
      </c>
      <c r="I21" s="162">
        <f t="shared" si="1"/>
        <v>43157</v>
      </c>
      <c r="J21" s="162">
        <f t="shared" si="1"/>
        <v>43158</v>
      </c>
      <c r="K21" s="162">
        <f t="shared" si="1"/>
        <v>43159</v>
      </c>
      <c r="L21" s="162">
        <f t="shared" si="1"/>
        <v>43160</v>
      </c>
      <c r="M21" s="162">
        <f t="shared" si="1"/>
        <v>43161</v>
      </c>
      <c r="N21" s="162">
        <f t="shared" si="1"/>
        <v>43162</v>
      </c>
      <c r="O21" s="162">
        <f t="shared" si="1"/>
        <v>43163</v>
      </c>
      <c r="P21" s="162">
        <f t="shared" si="1"/>
        <v>43164</v>
      </c>
      <c r="Q21" s="162">
        <f t="shared" si="1"/>
        <v>43165</v>
      </c>
      <c r="R21" s="162">
        <f t="shared" si="1"/>
        <v>43166</v>
      </c>
      <c r="S21" s="162">
        <f t="shared" si="1"/>
        <v>43167</v>
      </c>
      <c r="T21" s="162">
        <f t="shared" si="1"/>
        <v>43168</v>
      </c>
      <c r="U21" s="162">
        <f t="shared" si="1"/>
        <v>43169</v>
      </c>
      <c r="V21" s="162">
        <f t="shared" si="1"/>
        <v>43170</v>
      </c>
      <c r="W21" s="21"/>
    </row>
    <row r="22" spans="1:24" s="61" customFormat="1" ht="11.1" customHeight="1" x14ac:dyDescent="0.35">
      <c r="A22" s="57" t="s">
        <v>50</v>
      </c>
      <c r="B22" s="236" t="s">
        <v>257</v>
      </c>
      <c r="C22" s="69"/>
      <c r="D22" s="69"/>
      <c r="E22" s="69"/>
      <c r="F22" s="69"/>
      <c r="G22" s="59"/>
      <c r="H22" s="62"/>
      <c r="I22" s="236" t="s">
        <v>257</v>
      </c>
      <c r="J22" s="58"/>
      <c r="K22" s="58"/>
      <c r="L22" s="69"/>
      <c r="M22" s="58"/>
      <c r="N22" s="59"/>
      <c r="O22" s="59"/>
      <c r="P22" s="236" t="s">
        <v>257</v>
      </c>
      <c r="Q22" s="58"/>
      <c r="R22" s="58"/>
      <c r="S22" s="58"/>
      <c r="T22" s="58"/>
      <c r="U22" s="59"/>
      <c r="V22" s="63"/>
      <c r="W22" s="60"/>
    </row>
    <row r="23" spans="1:24" s="61" customFormat="1" ht="11.1" customHeight="1" x14ac:dyDescent="0.35">
      <c r="A23" s="57" t="s">
        <v>51</v>
      </c>
      <c r="B23" s="236" t="s">
        <v>257</v>
      </c>
      <c r="C23" s="69"/>
      <c r="D23" s="69"/>
      <c r="E23" s="69"/>
      <c r="F23" s="69"/>
      <c r="G23" s="59"/>
      <c r="H23" s="62"/>
      <c r="I23" s="236" t="s">
        <v>257</v>
      </c>
      <c r="J23" s="58"/>
      <c r="K23" s="58"/>
      <c r="L23" s="69"/>
      <c r="M23" s="58"/>
      <c r="N23" s="59"/>
      <c r="O23" s="59"/>
      <c r="P23" s="237" t="s">
        <v>257</v>
      </c>
      <c r="Q23" s="58"/>
      <c r="R23" s="58"/>
      <c r="S23" s="58"/>
      <c r="T23" s="58"/>
      <c r="U23" s="59"/>
      <c r="V23" s="63"/>
      <c r="W23" s="60"/>
      <c r="X23" s="79"/>
    </row>
    <row r="24" spans="1:24" ht="8.1" customHeight="1" x14ac:dyDescent="0.35">
      <c r="A24" s="28"/>
      <c r="B24" s="190"/>
      <c r="C24" s="190"/>
      <c r="D24" s="190"/>
      <c r="E24" s="190"/>
      <c r="F24" s="190"/>
      <c r="G24" s="21"/>
      <c r="H24" s="21"/>
      <c r="I24" s="53"/>
      <c r="J24" s="21"/>
      <c r="K24" s="191"/>
      <c r="L24" s="189"/>
      <c r="M24" s="21"/>
      <c r="N24" s="21"/>
      <c r="O24" s="21"/>
      <c r="P24" s="29"/>
      <c r="Q24" s="21"/>
      <c r="R24" s="21"/>
      <c r="S24" s="21"/>
      <c r="T24" s="21"/>
      <c r="U24" s="21"/>
      <c r="V24" s="21"/>
      <c r="W24" s="21"/>
    </row>
    <row r="25" spans="1:24" ht="11.1" customHeight="1" x14ac:dyDescent="0.35">
      <c r="A25" s="26" t="s">
        <v>48</v>
      </c>
      <c r="B25" s="30">
        <f>1+INT((B26-DATE(YEAR(B26+4-WEEKDAY(B26+6)),1,5)+WEEKDAY(DATE(YEAR(B26+4-WEEKDAY(B26+6)),1,3)))/7)</f>
        <v>11</v>
      </c>
      <c r="C25" s="26"/>
      <c r="D25" s="26"/>
      <c r="E25" s="26"/>
      <c r="F25" s="26"/>
      <c r="G25" s="26"/>
      <c r="H25" s="26"/>
      <c r="I25" s="30">
        <f>1+INT((I26-DATE(YEAR(I26+4-WEEKDAY(I26+6)),1,5)+WEEKDAY(DATE(YEAR(I26+4-WEEKDAY(I26+6)),1,3)))/7)</f>
        <v>12</v>
      </c>
      <c r="J25" s="26"/>
      <c r="K25" s="26"/>
      <c r="L25" s="26"/>
      <c r="M25" s="31"/>
      <c r="N25" s="26"/>
      <c r="O25" s="26"/>
      <c r="P25" s="30">
        <f>1+INT((P26-DATE(YEAR(P26+4-WEEKDAY(P26+6)),1,5)+WEEKDAY(DATE(YEAR(P26+4-WEEKDAY(P26+6)),1,3)))/7)</f>
        <v>13</v>
      </c>
      <c r="Q25" s="26"/>
      <c r="R25" s="26"/>
      <c r="S25" s="26"/>
      <c r="T25" s="26"/>
      <c r="U25" s="26"/>
      <c r="V25" s="26"/>
      <c r="W25" s="21"/>
    </row>
    <row r="26" spans="1:24" ht="11.1" customHeight="1" x14ac:dyDescent="0.35">
      <c r="A26" s="14" t="s">
        <v>49</v>
      </c>
      <c r="B26" s="162">
        <f>V21+1</f>
        <v>43171</v>
      </c>
      <c r="C26" s="162">
        <f t="shared" ref="C26:V26" si="2">B26+1</f>
        <v>43172</v>
      </c>
      <c r="D26" s="162">
        <f t="shared" si="2"/>
        <v>43173</v>
      </c>
      <c r="E26" s="162">
        <f>D26+1</f>
        <v>43174</v>
      </c>
      <c r="F26" s="162">
        <f t="shared" si="2"/>
        <v>43175</v>
      </c>
      <c r="G26" s="162">
        <f t="shared" si="2"/>
        <v>43176</v>
      </c>
      <c r="H26" s="162">
        <f t="shared" si="2"/>
        <v>43177</v>
      </c>
      <c r="I26" s="162">
        <f t="shared" si="2"/>
        <v>43178</v>
      </c>
      <c r="J26" s="162">
        <f t="shared" si="2"/>
        <v>43179</v>
      </c>
      <c r="K26" s="162">
        <f t="shared" si="2"/>
        <v>43180</v>
      </c>
      <c r="L26" s="162">
        <f t="shared" si="2"/>
        <v>43181</v>
      </c>
      <c r="M26" s="162">
        <f>L26+1</f>
        <v>43182</v>
      </c>
      <c r="N26" s="162">
        <f t="shared" si="2"/>
        <v>43183</v>
      </c>
      <c r="O26" s="162">
        <f t="shared" si="2"/>
        <v>43184</v>
      </c>
      <c r="P26" s="163">
        <f t="shared" si="2"/>
        <v>43185</v>
      </c>
      <c r="Q26" s="162">
        <f t="shared" si="2"/>
        <v>43186</v>
      </c>
      <c r="R26" s="162">
        <f t="shared" si="2"/>
        <v>43187</v>
      </c>
      <c r="S26" s="162">
        <f t="shared" si="2"/>
        <v>43188</v>
      </c>
      <c r="T26" s="162">
        <f t="shared" si="2"/>
        <v>43189</v>
      </c>
      <c r="U26" s="162">
        <f t="shared" si="2"/>
        <v>43190</v>
      </c>
      <c r="V26" s="162">
        <f t="shared" si="2"/>
        <v>43191</v>
      </c>
      <c r="W26" s="21"/>
    </row>
    <row r="27" spans="1:24" s="61" customFormat="1" ht="11.1" customHeight="1" x14ac:dyDescent="0.35">
      <c r="A27" s="57" t="s">
        <v>50</v>
      </c>
      <c r="B27" s="236" t="s">
        <v>257</v>
      </c>
      <c r="C27" s="69"/>
      <c r="D27" s="69"/>
      <c r="E27" s="69"/>
      <c r="F27" s="69"/>
      <c r="G27" s="59"/>
      <c r="H27" s="62"/>
      <c r="I27" s="236" t="s">
        <v>257</v>
      </c>
      <c r="J27" s="58"/>
      <c r="K27" s="58"/>
      <c r="L27" s="69"/>
      <c r="M27" s="58"/>
      <c r="N27" s="59"/>
      <c r="O27" s="59"/>
      <c r="P27" s="236" t="s">
        <v>257</v>
      </c>
      <c r="Q27" s="58"/>
      <c r="R27" s="58"/>
      <c r="S27" s="58"/>
      <c r="T27" s="58"/>
      <c r="U27" s="59"/>
      <c r="V27" s="63"/>
      <c r="W27" s="60"/>
    </row>
    <row r="28" spans="1:24" s="61" customFormat="1" ht="11.1" customHeight="1" x14ac:dyDescent="0.35">
      <c r="A28" s="57" t="s">
        <v>51</v>
      </c>
      <c r="B28" s="236" t="s">
        <v>257</v>
      </c>
      <c r="C28" s="69"/>
      <c r="D28" s="69"/>
      <c r="E28" s="69"/>
      <c r="F28" s="69"/>
      <c r="G28" s="59"/>
      <c r="H28" s="62"/>
      <c r="I28" s="236" t="s">
        <v>257</v>
      </c>
      <c r="J28" s="58"/>
      <c r="K28" s="58"/>
      <c r="L28" s="69"/>
      <c r="M28" s="58"/>
      <c r="N28" s="59"/>
      <c r="O28" s="59"/>
      <c r="P28" s="236" t="s">
        <v>257</v>
      </c>
      <c r="Q28" s="58"/>
      <c r="R28" s="58"/>
      <c r="S28" s="58"/>
      <c r="T28" s="58"/>
      <c r="U28" s="59"/>
      <c r="V28" s="63"/>
      <c r="W28" s="60"/>
    </row>
    <row r="29" spans="1:24" ht="8.1" customHeight="1" x14ac:dyDescent="0.35">
      <c r="A29" s="28"/>
      <c r="B29" s="189"/>
      <c r="G29" s="21"/>
      <c r="H29" s="21"/>
      <c r="I29" s="190"/>
      <c r="J29" s="190"/>
      <c r="K29" s="190"/>
      <c r="L29" s="190"/>
      <c r="M29" s="190"/>
      <c r="N29" s="21"/>
      <c r="O29" s="21"/>
      <c r="P29" s="190"/>
      <c r="Q29" s="190"/>
      <c r="R29" s="190"/>
      <c r="S29" s="190"/>
      <c r="T29" s="189" t="s">
        <v>251</v>
      </c>
      <c r="U29" s="21"/>
      <c r="V29" s="21"/>
      <c r="W29" s="21"/>
    </row>
    <row r="30" spans="1:24" ht="11.1" customHeight="1" x14ac:dyDescent="0.35">
      <c r="A30" s="26" t="s">
        <v>48</v>
      </c>
      <c r="B30" s="30">
        <f>1+INT((B31-DATE(YEAR(B31+4-WEEKDAY(B31+6)),1,5)+WEEKDAY(DATE(YEAR(B31+4-WEEKDAY(B31+6)),1,3)))/7)</f>
        <v>14</v>
      </c>
      <c r="C30" s="26"/>
      <c r="D30" s="26"/>
      <c r="E30" s="26"/>
      <c r="F30" s="53"/>
      <c r="G30" s="26"/>
      <c r="H30" s="26"/>
      <c r="I30" s="30">
        <f>1+INT((I31-DATE(YEAR(I31+4-WEEKDAY(I31+6)),1,5)+WEEKDAY(DATE(YEAR(I31+4-WEEKDAY(I31+6)),1,3)))/7)</f>
        <v>15</v>
      </c>
      <c r="J30" s="26"/>
      <c r="K30" s="26"/>
      <c r="L30" s="26"/>
      <c r="M30" s="31"/>
      <c r="N30" s="26"/>
      <c r="O30" s="26"/>
      <c r="P30" s="30">
        <f>1+INT((P31-DATE(YEAR(P31+4-WEEKDAY(P31+6)),1,5)+WEEKDAY(DATE(YEAR(P31+4-WEEKDAY(P31+6)),1,3)))/7)</f>
        <v>16</v>
      </c>
      <c r="Q30" s="26"/>
      <c r="R30" s="26"/>
      <c r="S30" s="26"/>
      <c r="U30" s="26"/>
      <c r="V30" s="26"/>
      <c r="W30" s="21"/>
    </row>
    <row r="31" spans="1:24" ht="11.1" customHeight="1" x14ac:dyDescent="0.35">
      <c r="A31" s="14" t="s">
        <v>49</v>
      </c>
      <c r="B31" s="163">
        <f>V26+1</f>
        <v>43192</v>
      </c>
      <c r="C31" s="162">
        <f t="shared" ref="C31:V31" si="3">B31+1</f>
        <v>43193</v>
      </c>
      <c r="D31" s="162">
        <f t="shared" si="3"/>
        <v>43194</v>
      </c>
      <c r="E31" s="162">
        <f>D31+1</f>
        <v>43195</v>
      </c>
      <c r="F31" s="163">
        <f t="shared" si="3"/>
        <v>43196</v>
      </c>
      <c r="G31" s="162">
        <f t="shared" si="3"/>
        <v>43197</v>
      </c>
      <c r="H31" s="162">
        <f t="shared" si="3"/>
        <v>43198</v>
      </c>
      <c r="I31" s="163">
        <f t="shared" si="3"/>
        <v>43199</v>
      </c>
      <c r="J31" s="162">
        <f t="shared" si="3"/>
        <v>43200</v>
      </c>
      <c r="K31" s="162">
        <f t="shared" si="3"/>
        <v>43201</v>
      </c>
      <c r="L31" s="162">
        <f t="shared" si="3"/>
        <v>43202</v>
      </c>
      <c r="M31" s="163">
        <f t="shared" si="3"/>
        <v>43203</v>
      </c>
      <c r="N31" s="162">
        <f t="shared" si="3"/>
        <v>43204</v>
      </c>
      <c r="O31" s="162">
        <f t="shared" si="3"/>
        <v>43205</v>
      </c>
      <c r="P31" s="162">
        <f t="shared" si="3"/>
        <v>43206</v>
      </c>
      <c r="Q31" s="162">
        <f t="shared" si="3"/>
        <v>43207</v>
      </c>
      <c r="R31" s="162">
        <f t="shared" si="3"/>
        <v>43208</v>
      </c>
      <c r="S31" s="162">
        <f t="shared" si="3"/>
        <v>43209</v>
      </c>
      <c r="T31" s="163">
        <f t="shared" si="3"/>
        <v>43210</v>
      </c>
      <c r="U31" s="162">
        <f t="shared" si="3"/>
        <v>43211</v>
      </c>
      <c r="V31" s="162">
        <f t="shared" si="3"/>
        <v>43212</v>
      </c>
      <c r="W31" s="21"/>
    </row>
    <row r="32" spans="1:24" s="61" customFormat="1" ht="11.1" customHeight="1" x14ac:dyDescent="0.35">
      <c r="A32" s="57" t="s">
        <v>50</v>
      </c>
      <c r="B32" s="69" t="s">
        <v>67</v>
      </c>
      <c r="C32" s="69"/>
      <c r="D32" s="69"/>
      <c r="E32" s="69"/>
      <c r="F32" s="69"/>
      <c r="G32" s="59"/>
      <c r="H32" s="62"/>
      <c r="I32" s="236" t="s">
        <v>257</v>
      </c>
      <c r="J32" s="69"/>
      <c r="K32" s="69"/>
      <c r="L32" s="69"/>
      <c r="M32" s="69"/>
      <c r="N32" s="59"/>
      <c r="O32" s="59"/>
      <c r="P32" s="236" t="s">
        <v>257</v>
      </c>
      <c r="Q32" s="58"/>
      <c r="R32" s="58"/>
      <c r="S32" s="58"/>
      <c r="T32" s="58"/>
      <c r="U32" s="59"/>
      <c r="V32" s="63"/>
      <c r="W32" s="60"/>
    </row>
    <row r="33" spans="1:23" s="61" customFormat="1" ht="11.1" customHeight="1" x14ac:dyDescent="0.35">
      <c r="A33" s="57" t="s">
        <v>51</v>
      </c>
      <c r="B33" s="69" t="s">
        <v>67</v>
      </c>
      <c r="C33" s="69"/>
      <c r="D33" s="69"/>
      <c r="E33" s="69"/>
      <c r="F33" s="69"/>
      <c r="G33" s="59"/>
      <c r="H33" s="62"/>
      <c r="I33" s="237" t="s">
        <v>257</v>
      </c>
      <c r="J33" s="69"/>
      <c r="K33" s="69"/>
      <c r="L33" s="69"/>
      <c r="M33" s="69"/>
      <c r="N33" s="59"/>
      <c r="O33" s="59"/>
      <c r="P33" s="236" t="s">
        <v>257</v>
      </c>
      <c r="Q33" s="58"/>
      <c r="R33" s="58"/>
      <c r="S33" s="58"/>
      <c r="T33" s="58"/>
      <c r="U33" s="59"/>
      <c r="V33" s="63"/>
      <c r="W33" s="60"/>
    </row>
    <row r="34" spans="1:23" ht="8.1" customHeight="1" x14ac:dyDescent="0.35">
      <c r="A34" s="28"/>
      <c r="B34" s="190" t="s">
        <v>246</v>
      </c>
      <c r="C34" s="249" t="s">
        <v>161</v>
      </c>
      <c r="D34" s="249"/>
      <c r="E34" s="249"/>
      <c r="F34" s="249"/>
      <c r="G34" s="21"/>
      <c r="H34" s="21"/>
      <c r="I34" s="190"/>
      <c r="J34" s="190"/>
      <c r="K34" s="190"/>
      <c r="L34" s="190"/>
      <c r="M34" s="192"/>
      <c r="N34" s="21"/>
      <c r="O34" s="21"/>
      <c r="P34" s="189"/>
      <c r="Q34" s="21"/>
      <c r="R34" s="21"/>
      <c r="S34" s="21"/>
      <c r="T34" s="21"/>
      <c r="U34" s="21"/>
      <c r="V34" s="21"/>
      <c r="W34" s="21"/>
    </row>
    <row r="35" spans="1:23" ht="11.1" customHeight="1" x14ac:dyDescent="0.35">
      <c r="A35" s="26" t="s">
        <v>48</v>
      </c>
      <c r="B35" s="30">
        <f>1+INT((B36-DATE(YEAR(B36+4-WEEKDAY(B36+6)),1,5)+WEEKDAY(DATE(YEAR(B36+4-WEEKDAY(B36+6)),1,3)))/7)</f>
        <v>17</v>
      </c>
      <c r="C35" s="26"/>
      <c r="D35" s="26"/>
      <c r="E35" s="26"/>
      <c r="F35" s="26"/>
      <c r="G35" s="26"/>
      <c r="H35" s="26"/>
      <c r="I35" s="30">
        <f>1+INT((I36-DATE(YEAR(I36+4-WEEKDAY(I36+6)),1,5)+WEEKDAY(DATE(YEAR(I36+4-WEEKDAY(I36+6)),1,3)))/7)</f>
        <v>18</v>
      </c>
      <c r="J35" s="26"/>
      <c r="K35" s="26"/>
      <c r="L35" s="26"/>
      <c r="M35" s="31"/>
      <c r="N35" s="26"/>
      <c r="O35" s="26"/>
      <c r="P35" s="30">
        <f>1+INT((P36-DATE(YEAR(P36+4-WEEKDAY(P36+6)),1,5)+WEEKDAY(DATE(YEAR(P36+4-WEEKDAY(P36+6)),1,3)))/7)</f>
        <v>19</v>
      </c>
      <c r="Q35" s="26"/>
      <c r="R35" s="26"/>
      <c r="S35" s="26"/>
      <c r="T35" s="31"/>
      <c r="U35" s="26"/>
      <c r="V35" s="26"/>
      <c r="W35" s="21"/>
    </row>
    <row r="36" spans="1:23" ht="11.1" customHeight="1" x14ac:dyDescent="0.35">
      <c r="A36" s="14" t="s">
        <v>49</v>
      </c>
      <c r="B36" s="163">
        <f>V31+1</f>
        <v>43213</v>
      </c>
      <c r="C36" s="162">
        <f t="shared" ref="C36:V36" si="4">B36+1</f>
        <v>43214</v>
      </c>
      <c r="D36" s="162">
        <f t="shared" si="4"/>
        <v>43215</v>
      </c>
      <c r="E36" s="162">
        <f>D36+1</f>
        <v>43216</v>
      </c>
      <c r="F36" s="163">
        <f t="shared" si="4"/>
        <v>43217</v>
      </c>
      <c r="G36" s="162">
        <f t="shared" si="4"/>
        <v>43218</v>
      </c>
      <c r="H36" s="162">
        <f t="shared" si="4"/>
        <v>43219</v>
      </c>
      <c r="I36" s="162">
        <f t="shared" si="4"/>
        <v>43220</v>
      </c>
      <c r="J36" s="162">
        <f t="shared" si="4"/>
        <v>43221</v>
      </c>
      <c r="K36" s="162">
        <f t="shared" si="4"/>
        <v>43222</v>
      </c>
      <c r="L36" s="163">
        <f t="shared" si="4"/>
        <v>43223</v>
      </c>
      <c r="M36" s="163">
        <f t="shared" si="4"/>
        <v>43224</v>
      </c>
      <c r="N36" s="162">
        <f t="shared" si="4"/>
        <v>43225</v>
      </c>
      <c r="O36" s="162">
        <f t="shared" si="4"/>
        <v>43226</v>
      </c>
      <c r="P36" s="162">
        <f t="shared" si="4"/>
        <v>43227</v>
      </c>
      <c r="Q36" s="162">
        <f t="shared" si="4"/>
        <v>43228</v>
      </c>
      <c r="R36" s="162">
        <f t="shared" si="4"/>
        <v>43229</v>
      </c>
      <c r="S36" s="162">
        <f t="shared" si="4"/>
        <v>43230</v>
      </c>
      <c r="T36" s="163">
        <f t="shared" si="4"/>
        <v>43231</v>
      </c>
      <c r="U36" s="162">
        <f t="shared" si="4"/>
        <v>43232</v>
      </c>
      <c r="V36" s="162">
        <f t="shared" si="4"/>
        <v>43233</v>
      </c>
      <c r="W36" s="21"/>
    </row>
    <row r="37" spans="1:23" s="61" customFormat="1" ht="11.1" customHeight="1" x14ac:dyDescent="0.35">
      <c r="A37" s="57" t="s">
        <v>50</v>
      </c>
      <c r="B37" s="236" t="s">
        <v>257</v>
      </c>
      <c r="C37" s="58"/>
      <c r="D37" s="58"/>
      <c r="E37" s="58"/>
      <c r="F37" s="69" t="s">
        <v>44</v>
      </c>
      <c r="G37" s="59"/>
      <c r="H37" s="62"/>
      <c r="I37" s="69" t="s">
        <v>67</v>
      </c>
      <c r="J37" s="69" t="s">
        <v>67</v>
      </c>
      <c r="K37" s="69" t="s">
        <v>67</v>
      </c>
      <c r="L37" s="69" t="s">
        <v>67</v>
      </c>
      <c r="M37" s="69" t="s">
        <v>67</v>
      </c>
      <c r="N37" s="59"/>
      <c r="O37" s="59"/>
      <c r="P37" s="236" t="s">
        <v>257</v>
      </c>
      <c r="Q37" s="69"/>
      <c r="R37" s="69"/>
      <c r="S37" s="69" t="s">
        <v>44</v>
      </c>
      <c r="T37" s="69" t="s">
        <v>44</v>
      </c>
      <c r="U37" s="59"/>
      <c r="V37" s="63"/>
      <c r="W37" s="60"/>
    </row>
    <row r="38" spans="1:23" s="61" customFormat="1" ht="11.1" customHeight="1" x14ac:dyDescent="0.35">
      <c r="A38" s="57" t="s">
        <v>51</v>
      </c>
      <c r="B38" s="236" t="s">
        <v>257</v>
      </c>
      <c r="C38" s="58"/>
      <c r="D38" s="58"/>
      <c r="E38" s="58"/>
      <c r="F38" s="69" t="s">
        <v>44</v>
      </c>
      <c r="G38" s="59"/>
      <c r="H38" s="62"/>
      <c r="I38" s="69" t="s">
        <v>67</v>
      </c>
      <c r="J38" s="69" t="s">
        <v>67</v>
      </c>
      <c r="K38" s="69" t="s">
        <v>67</v>
      </c>
      <c r="L38" s="69" t="s">
        <v>67</v>
      </c>
      <c r="M38" s="69" t="s">
        <v>67</v>
      </c>
      <c r="N38" s="59"/>
      <c r="O38" s="59"/>
      <c r="P38" s="236" t="s">
        <v>257</v>
      </c>
      <c r="Q38" s="69"/>
      <c r="R38" s="69"/>
      <c r="S38" s="69" t="s">
        <v>44</v>
      </c>
      <c r="T38" s="69" t="s">
        <v>44</v>
      </c>
      <c r="U38" s="59"/>
      <c r="V38" s="63"/>
      <c r="W38" s="60"/>
    </row>
    <row r="39" spans="1:23" ht="8.1" customHeight="1" x14ac:dyDescent="0.35">
      <c r="A39" s="28"/>
      <c r="B39" s="189"/>
      <c r="C39" s="21"/>
      <c r="D39" s="21"/>
      <c r="E39" s="21"/>
      <c r="F39" s="189" t="s">
        <v>250</v>
      </c>
      <c r="G39" s="21"/>
      <c r="H39" s="21"/>
      <c r="I39" s="249" t="s">
        <v>247</v>
      </c>
      <c r="J39" s="249"/>
      <c r="K39" s="249"/>
      <c r="L39" s="249"/>
      <c r="M39" s="249"/>
      <c r="N39" s="21"/>
      <c r="O39" s="21"/>
      <c r="P39" s="190"/>
      <c r="Q39" s="190"/>
      <c r="R39" s="190"/>
      <c r="S39" s="249" t="s">
        <v>248</v>
      </c>
      <c r="T39" s="249"/>
      <c r="U39" s="21"/>
      <c r="V39" s="21"/>
      <c r="W39" s="21"/>
    </row>
    <row r="40" spans="1:23" ht="11.1" customHeight="1" x14ac:dyDescent="0.35">
      <c r="A40" s="26" t="s">
        <v>48</v>
      </c>
      <c r="B40" s="30">
        <f>1+INT((B41-DATE(YEAR(B41+4-WEEKDAY(B41+6)),1,5)+WEEKDAY(DATE(YEAR(B41+4-WEEKDAY(B41+6)),1,3)))/7)</f>
        <v>20</v>
      </c>
      <c r="C40" s="26"/>
      <c r="D40" s="26"/>
      <c r="E40" s="26"/>
      <c r="F40" s="26"/>
      <c r="G40" s="26"/>
      <c r="H40" s="26"/>
      <c r="I40" s="30">
        <f>1+INT((I41-DATE(YEAR(I41+4-WEEKDAY(I41+6)),1,5)+WEEKDAY(DATE(YEAR(I41+4-WEEKDAY(I41+6)),1,3)))/7)</f>
        <v>21</v>
      </c>
      <c r="J40" s="26"/>
      <c r="K40" s="26"/>
      <c r="L40" s="26"/>
      <c r="M40" s="31"/>
      <c r="N40" s="26"/>
      <c r="O40" s="26"/>
      <c r="P40" s="30">
        <f>1+INT((P41-DATE(YEAR(P41+4-WEEKDAY(P41+6)),1,5)+WEEKDAY(DATE(YEAR(P41+4-WEEKDAY(P41+6)),1,3)))/7)</f>
        <v>22</v>
      </c>
      <c r="Q40" s="26"/>
      <c r="R40" s="26"/>
      <c r="S40" s="26"/>
      <c r="T40" s="52"/>
      <c r="U40" s="26"/>
      <c r="V40" s="26"/>
      <c r="W40" s="21"/>
    </row>
    <row r="41" spans="1:23" ht="11.1" customHeight="1" x14ac:dyDescent="0.35">
      <c r="A41" s="14" t="s">
        <v>49</v>
      </c>
      <c r="B41" s="162">
        <f>V36+1</f>
        <v>43234</v>
      </c>
      <c r="C41" s="162">
        <f t="shared" ref="C41:V41" si="5">B41+1</f>
        <v>43235</v>
      </c>
      <c r="D41" s="162">
        <f t="shared" si="5"/>
        <v>43236</v>
      </c>
      <c r="E41" s="162">
        <f>D41+1</f>
        <v>43237</v>
      </c>
      <c r="F41" s="163">
        <f t="shared" si="5"/>
        <v>43238</v>
      </c>
      <c r="G41" s="162">
        <f t="shared" si="5"/>
        <v>43239</v>
      </c>
      <c r="H41" s="162">
        <f t="shared" si="5"/>
        <v>43240</v>
      </c>
      <c r="I41" s="163">
        <f t="shared" si="5"/>
        <v>43241</v>
      </c>
      <c r="J41" s="163">
        <f t="shared" si="5"/>
        <v>43242</v>
      </c>
      <c r="K41" s="162">
        <f t="shared" si="5"/>
        <v>43243</v>
      </c>
      <c r="L41" s="162">
        <f t="shared" si="5"/>
        <v>43244</v>
      </c>
      <c r="M41" s="162">
        <f t="shared" si="5"/>
        <v>43245</v>
      </c>
      <c r="N41" s="162">
        <f t="shared" si="5"/>
        <v>43246</v>
      </c>
      <c r="O41" s="162">
        <f t="shared" si="5"/>
        <v>43247</v>
      </c>
      <c r="P41" s="162">
        <f t="shared" si="5"/>
        <v>43248</v>
      </c>
      <c r="Q41" s="162">
        <f t="shared" si="5"/>
        <v>43249</v>
      </c>
      <c r="R41" s="162">
        <f t="shared" si="5"/>
        <v>43250</v>
      </c>
      <c r="S41" s="162">
        <f t="shared" si="5"/>
        <v>43251</v>
      </c>
      <c r="T41" s="162">
        <f t="shared" si="5"/>
        <v>43252</v>
      </c>
      <c r="U41" s="162">
        <f t="shared" si="5"/>
        <v>43253</v>
      </c>
      <c r="V41" s="162">
        <f t="shared" si="5"/>
        <v>43254</v>
      </c>
      <c r="W41" s="21"/>
    </row>
    <row r="42" spans="1:23" s="61" customFormat="1" ht="11.1" customHeight="1" x14ac:dyDescent="0.35">
      <c r="A42" s="57" t="s">
        <v>50</v>
      </c>
      <c r="B42" s="236" t="s">
        <v>257</v>
      </c>
      <c r="C42" s="69"/>
      <c r="D42" s="69"/>
      <c r="E42" s="69"/>
      <c r="F42" s="69"/>
      <c r="G42" s="59"/>
      <c r="H42" s="62"/>
      <c r="I42" s="69" t="s">
        <v>67</v>
      </c>
      <c r="J42" s="58"/>
      <c r="K42" s="58"/>
      <c r="L42" s="58"/>
      <c r="M42" s="58"/>
      <c r="N42" s="59"/>
      <c r="O42" s="59"/>
      <c r="P42" s="233" t="s">
        <v>257</v>
      </c>
      <c r="Q42" s="58"/>
      <c r="R42" s="58"/>
      <c r="S42" s="58"/>
      <c r="T42" s="58"/>
      <c r="U42" s="59"/>
      <c r="V42" s="63"/>
      <c r="W42" s="60"/>
    </row>
    <row r="43" spans="1:23" s="61" customFormat="1" ht="11.1" customHeight="1" x14ac:dyDescent="0.35">
      <c r="A43" s="57" t="s">
        <v>51</v>
      </c>
      <c r="B43" s="237" t="s">
        <v>257</v>
      </c>
      <c r="C43" s="69"/>
      <c r="D43" s="69"/>
      <c r="E43" s="69"/>
      <c r="F43" s="69"/>
      <c r="G43" s="59"/>
      <c r="H43" s="62"/>
      <c r="I43" s="69" t="s">
        <v>67</v>
      </c>
      <c r="J43" s="58"/>
      <c r="K43" s="58"/>
      <c r="L43" s="58"/>
      <c r="M43" s="58"/>
      <c r="N43" s="59"/>
      <c r="O43" s="59"/>
      <c r="P43" s="233" t="s">
        <v>257</v>
      </c>
      <c r="Q43" s="58"/>
      <c r="R43" s="58"/>
      <c r="S43" s="58"/>
      <c r="T43" s="58"/>
      <c r="U43" s="59"/>
      <c r="V43" s="63"/>
      <c r="W43" s="60"/>
    </row>
    <row r="44" spans="1:23" ht="8.1" customHeight="1" x14ac:dyDescent="0.35">
      <c r="A44" s="28"/>
      <c r="B44" s="190"/>
      <c r="C44" s="190"/>
      <c r="D44" s="190"/>
      <c r="E44" s="190"/>
      <c r="F44" s="190"/>
      <c r="G44" s="21"/>
      <c r="H44" s="21"/>
      <c r="I44" s="189" t="s">
        <v>254</v>
      </c>
      <c r="J44" s="190"/>
      <c r="K44" s="190"/>
      <c r="L44" s="190"/>
      <c r="M44" s="190"/>
      <c r="N44" s="21"/>
      <c r="O44" s="21"/>
      <c r="P44" s="189"/>
      <c r="Q44" s="21"/>
      <c r="R44" s="21"/>
      <c r="S44" s="21"/>
      <c r="T44" s="189"/>
      <c r="U44" s="21"/>
      <c r="V44" s="21"/>
      <c r="W44" s="21"/>
    </row>
    <row r="45" spans="1:23" ht="11.1" customHeight="1" x14ac:dyDescent="0.35">
      <c r="A45" s="26" t="s">
        <v>48</v>
      </c>
      <c r="B45" s="30">
        <f>1+INT((B46-DATE(YEAR(B46+4-WEEKDAY(B46+6)),1,5)+WEEKDAY(DATE(YEAR(B46+4-WEEKDAY(B46+6)),1,3)))/7)</f>
        <v>23</v>
      </c>
      <c r="C45" s="26"/>
      <c r="D45" s="26"/>
      <c r="E45" s="26"/>
      <c r="F45" s="26"/>
      <c r="G45" s="26"/>
      <c r="H45" s="26"/>
      <c r="I45" s="30">
        <f>1+INT((I46-DATE(YEAR(I46+4-WEEKDAY(I46+6)),1,5)+WEEKDAY(DATE(YEAR(I46+4-WEEKDAY(I46+6)),1,3)))/7)</f>
        <v>24</v>
      </c>
      <c r="J45" s="26"/>
      <c r="K45" s="26"/>
      <c r="L45" s="26"/>
      <c r="M45" s="21"/>
      <c r="N45" s="26"/>
      <c r="O45" s="26"/>
      <c r="P45" s="238" t="s">
        <v>257</v>
      </c>
      <c r="Q45" s="26"/>
      <c r="R45" s="26"/>
      <c r="S45" s="26"/>
      <c r="T45" s="53"/>
      <c r="U45" s="26"/>
      <c r="V45" s="26"/>
      <c r="W45" s="21"/>
    </row>
    <row r="46" spans="1:23" ht="11.1" customHeight="1" x14ac:dyDescent="0.35">
      <c r="A46" s="14" t="s">
        <v>49</v>
      </c>
      <c r="B46" s="162">
        <f>V41+1</f>
        <v>43255</v>
      </c>
      <c r="C46" s="162">
        <f t="shared" ref="C46:V46" si="6">B46+1</f>
        <v>43256</v>
      </c>
      <c r="D46" s="162">
        <f t="shared" si="6"/>
        <v>43257</v>
      </c>
      <c r="E46" s="162">
        <f>D46+1</f>
        <v>43258</v>
      </c>
      <c r="F46" s="163">
        <f t="shared" si="6"/>
        <v>43259</v>
      </c>
      <c r="G46" s="162">
        <f t="shared" si="6"/>
        <v>43260</v>
      </c>
      <c r="H46" s="162">
        <f t="shared" si="6"/>
        <v>43261</v>
      </c>
      <c r="I46" s="163">
        <f t="shared" si="6"/>
        <v>43262</v>
      </c>
      <c r="J46" s="163">
        <f t="shared" si="6"/>
        <v>43263</v>
      </c>
      <c r="K46" s="162">
        <f t="shared" si="6"/>
        <v>43264</v>
      </c>
      <c r="L46" s="162">
        <f t="shared" si="6"/>
        <v>43265</v>
      </c>
      <c r="M46" s="163">
        <f t="shared" si="6"/>
        <v>43266</v>
      </c>
      <c r="N46" s="162">
        <f t="shared" si="6"/>
        <v>43267</v>
      </c>
      <c r="O46" s="162">
        <f t="shared" si="6"/>
        <v>43268</v>
      </c>
      <c r="P46" s="163">
        <f t="shared" si="6"/>
        <v>43269</v>
      </c>
      <c r="Q46" s="163">
        <f t="shared" si="6"/>
        <v>43270</v>
      </c>
      <c r="R46" s="162">
        <f t="shared" si="6"/>
        <v>43271</v>
      </c>
      <c r="S46" s="162">
        <f t="shared" si="6"/>
        <v>43272</v>
      </c>
      <c r="T46" s="162">
        <f t="shared" si="6"/>
        <v>43273</v>
      </c>
      <c r="U46" s="162">
        <f t="shared" si="6"/>
        <v>43274</v>
      </c>
      <c r="V46" s="162">
        <f t="shared" si="6"/>
        <v>43275</v>
      </c>
      <c r="W46" s="21"/>
    </row>
    <row r="47" spans="1:23" s="61" customFormat="1" ht="11.1" customHeight="1" x14ac:dyDescent="0.35">
      <c r="A47" s="57" t="s">
        <v>50</v>
      </c>
      <c r="B47" s="236" t="s">
        <v>257</v>
      </c>
      <c r="C47" s="58"/>
      <c r="D47" s="58"/>
      <c r="E47" s="58"/>
      <c r="F47" s="58"/>
      <c r="G47" s="59"/>
      <c r="H47" s="62"/>
      <c r="I47" s="236" t="s">
        <v>257</v>
      </c>
      <c r="J47" s="69"/>
      <c r="K47" s="69"/>
      <c r="L47" s="69"/>
      <c r="M47" s="69"/>
      <c r="N47" s="59"/>
      <c r="O47" s="59"/>
      <c r="P47" s="236" t="s">
        <v>257</v>
      </c>
      <c r="Q47" s="69"/>
      <c r="R47" s="69"/>
      <c r="S47" s="69"/>
      <c r="T47" s="69"/>
      <c r="U47" s="59"/>
      <c r="V47" s="63"/>
      <c r="W47" s="60"/>
    </row>
    <row r="48" spans="1:23" s="61" customFormat="1" ht="11.1" customHeight="1" x14ac:dyDescent="0.35">
      <c r="A48" s="57" t="s">
        <v>51</v>
      </c>
      <c r="B48" s="236" t="s">
        <v>257</v>
      </c>
      <c r="C48" s="58"/>
      <c r="D48" s="58"/>
      <c r="E48" s="58"/>
      <c r="F48" s="58"/>
      <c r="G48" s="59"/>
      <c r="H48" s="62"/>
      <c r="I48" s="236" t="s">
        <v>257</v>
      </c>
      <c r="J48" s="69"/>
      <c r="K48" s="69"/>
      <c r="L48" s="69"/>
      <c r="M48" s="69"/>
      <c r="N48" s="59"/>
      <c r="O48" s="59"/>
      <c r="P48" s="232" t="s">
        <v>257</v>
      </c>
      <c r="Q48" s="69"/>
      <c r="R48" s="69"/>
      <c r="S48" s="69"/>
      <c r="T48" s="69"/>
      <c r="U48" s="59"/>
      <c r="V48" s="63"/>
      <c r="W48" s="60"/>
    </row>
    <row r="49" spans="1:23" ht="8.1" customHeight="1" x14ac:dyDescent="0.35">
      <c r="A49" s="28"/>
      <c r="B49" s="52"/>
      <c r="C49" s="21"/>
      <c r="D49" s="21"/>
      <c r="E49" s="189"/>
      <c r="F49" s="189"/>
      <c r="G49" s="21"/>
      <c r="H49" s="21"/>
      <c r="I49" s="21"/>
      <c r="J49" s="21"/>
      <c r="K49" s="53"/>
      <c r="L49" s="21"/>
      <c r="M49" s="189" t="s">
        <v>158</v>
      </c>
      <c r="N49" s="21"/>
      <c r="O49" s="21"/>
      <c r="P49" s="249" t="s">
        <v>161</v>
      </c>
      <c r="Q49" s="249"/>
      <c r="R49" s="249"/>
      <c r="S49" s="249"/>
      <c r="T49" s="249"/>
      <c r="U49" s="21"/>
      <c r="V49" s="21"/>
      <c r="W49" s="21"/>
    </row>
    <row r="50" spans="1:23" ht="11.1" customHeight="1" x14ac:dyDescent="0.35">
      <c r="A50" s="26" t="s">
        <v>48</v>
      </c>
      <c r="B50" s="30">
        <f>1+INT((B51-DATE(YEAR(B51+4-WEEKDAY(B51+6)),1,5)+WEEKDAY(DATE(YEAR(B51+4-WEEKDAY(B51+6)),1,3)))/7)</f>
        <v>26</v>
      </c>
      <c r="C50" s="26"/>
      <c r="D50" s="26"/>
      <c r="E50" s="26"/>
      <c r="F50" s="53"/>
      <c r="G50" s="26"/>
      <c r="H50" s="26"/>
      <c r="I50" s="30">
        <f>1+INT((I51-DATE(YEAR(I51+4-WEEKDAY(I51+6)),1,5)+WEEKDAY(DATE(YEAR(I51+4-WEEKDAY(I51+6)),1,3)))/7)</f>
        <v>27</v>
      </c>
      <c r="J50" s="26"/>
      <c r="K50" s="26"/>
      <c r="L50" s="26"/>
      <c r="M50" s="31"/>
      <c r="N50" s="26"/>
      <c r="O50" s="26"/>
      <c r="P50" s="30">
        <f>1+INT((P51-DATE(YEAR(P51+4-WEEKDAY(P51+6)),1,5)+WEEKDAY(DATE(YEAR(P51+4-WEEKDAY(P51+6)),1,3)))/7)</f>
        <v>28</v>
      </c>
      <c r="Q50" s="26"/>
      <c r="R50" s="26"/>
      <c r="S50" s="26"/>
      <c r="T50" s="26"/>
      <c r="U50" s="26"/>
      <c r="V50" s="26"/>
      <c r="W50" s="21"/>
    </row>
    <row r="51" spans="1:23" ht="11.1" customHeight="1" x14ac:dyDescent="0.35">
      <c r="A51" s="14" t="s">
        <v>49</v>
      </c>
      <c r="B51" s="162">
        <f>V46+1</f>
        <v>43276</v>
      </c>
      <c r="C51" s="162">
        <f t="shared" ref="C51:V51" si="7">B51+1</f>
        <v>43277</v>
      </c>
      <c r="D51" s="162">
        <f t="shared" si="7"/>
        <v>43278</v>
      </c>
      <c r="E51" s="162">
        <f>D51+1</f>
        <v>43279</v>
      </c>
      <c r="F51" s="162">
        <f t="shared" si="7"/>
        <v>43280</v>
      </c>
      <c r="G51" s="162">
        <f t="shared" si="7"/>
        <v>43281</v>
      </c>
      <c r="H51" s="162">
        <f t="shared" si="7"/>
        <v>43282</v>
      </c>
      <c r="I51" s="162">
        <f t="shared" si="7"/>
        <v>43283</v>
      </c>
      <c r="J51" s="162">
        <f t="shared" si="7"/>
        <v>43284</v>
      </c>
      <c r="K51" s="162">
        <f t="shared" si="7"/>
        <v>43285</v>
      </c>
      <c r="L51" s="162">
        <f t="shared" si="7"/>
        <v>43286</v>
      </c>
      <c r="M51" s="162">
        <f t="shared" si="7"/>
        <v>43287</v>
      </c>
      <c r="N51" s="162">
        <f t="shared" si="7"/>
        <v>43288</v>
      </c>
      <c r="O51" s="162">
        <f t="shared" si="7"/>
        <v>43289</v>
      </c>
      <c r="P51" s="162">
        <f t="shared" si="7"/>
        <v>43290</v>
      </c>
      <c r="Q51" s="162">
        <f t="shared" si="7"/>
        <v>43291</v>
      </c>
      <c r="R51" s="162">
        <f t="shared" si="7"/>
        <v>43292</v>
      </c>
      <c r="S51" s="162">
        <f t="shared" si="7"/>
        <v>43293</v>
      </c>
      <c r="T51" s="162">
        <f t="shared" si="7"/>
        <v>43294</v>
      </c>
      <c r="U51" s="162">
        <f t="shared" si="7"/>
        <v>43295</v>
      </c>
      <c r="V51" s="162">
        <f t="shared" si="7"/>
        <v>43296</v>
      </c>
      <c r="W51" s="21"/>
    </row>
    <row r="52" spans="1:23" s="61" customFormat="1" ht="11.1" customHeight="1" x14ac:dyDescent="0.35">
      <c r="A52" s="57" t="s">
        <v>50</v>
      </c>
      <c r="B52" s="69"/>
      <c r="C52" s="69"/>
      <c r="D52" s="69"/>
      <c r="E52" s="69"/>
      <c r="F52" s="69"/>
      <c r="G52" s="59"/>
      <c r="H52" s="62"/>
      <c r="I52" s="58"/>
      <c r="J52" s="58"/>
      <c r="K52" s="58"/>
      <c r="L52" s="58"/>
      <c r="M52" s="58"/>
      <c r="N52" s="59"/>
      <c r="O52" s="59"/>
      <c r="P52" s="58"/>
      <c r="Q52" s="58"/>
      <c r="R52" s="58"/>
      <c r="S52" s="58"/>
      <c r="T52" s="58"/>
      <c r="U52" s="59"/>
      <c r="V52" s="63"/>
      <c r="W52" s="60"/>
    </row>
    <row r="53" spans="1:23" s="61" customFormat="1" ht="11.1" customHeight="1" x14ac:dyDescent="0.35">
      <c r="A53" s="57" t="s">
        <v>51</v>
      </c>
      <c r="B53" s="69"/>
      <c r="C53" s="69"/>
      <c r="D53" s="69"/>
      <c r="E53" s="69"/>
      <c r="F53" s="69"/>
      <c r="G53" s="59"/>
      <c r="H53" s="62"/>
      <c r="I53" s="58"/>
      <c r="J53" s="58"/>
      <c r="K53" s="58"/>
      <c r="L53" s="58"/>
      <c r="M53" s="58"/>
      <c r="N53" s="59"/>
      <c r="O53" s="59"/>
      <c r="P53" s="58"/>
      <c r="Q53" s="58"/>
      <c r="R53" s="58"/>
      <c r="S53" s="58"/>
      <c r="T53" s="58"/>
      <c r="U53" s="59"/>
      <c r="V53" s="63"/>
      <c r="W53" s="60"/>
    </row>
    <row r="54" spans="1:23" ht="11.1" customHeight="1" x14ac:dyDescent="0.35">
      <c r="A54" s="28"/>
      <c r="B54" s="192"/>
      <c r="C54" s="192"/>
      <c r="D54" s="192"/>
      <c r="E54" s="192"/>
      <c r="F54" s="192"/>
      <c r="G54" s="21"/>
      <c r="H54" s="21"/>
      <c r="I54" s="21"/>
      <c r="J54" s="21"/>
      <c r="K54" s="21"/>
      <c r="L54" s="21"/>
      <c r="M54" s="21"/>
      <c r="N54" s="21"/>
      <c r="O54" s="21"/>
      <c r="P54" s="249" t="s">
        <v>249</v>
      </c>
      <c r="Q54" s="249"/>
      <c r="R54" s="249"/>
      <c r="S54" s="249"/>
      <c r="T54" s="249"/>
      <c r="U54" s="21"/>
      <c r="V54" s="21"/>
      <c r="W54" s="21"/>
    </row>
    <row r="55" spans="1:23" x14ac:dyDescent="0.35">
      <c r="A55" s="21"/>
      <c r="B55" s="21" t="s">
        <v>55</v>
      </c>
      <c r="C55" s="21"/>
      <c r="D55" s="21"/>
      <c r="E55" s="21"/>
      <c r="F55" s="21"/>
      <c r="G55" s="21"/>
      <c r="H55" s="21"/>
      <c r="I55" s="21"/>
      <c r="J55" s="21"/>
      <c r="K55" s="21"/>
      <c r="L55" s="21"/>
      <c r="M55" s="21"/>
      <c r="N55" s="21"/>
      <c r="O55" s="21"/>
      <c r="P55" s="21"/>
      <c r="Q55" s="21"/>
      <c r="R55" s="21"/>
      <c r="S55" s="21"/>
      <c r="T55" s="21"/>
      <c r="U55" s="21"/>
      <c r="V55" s="21"/>
      <c r="W55" s="21"/>
    </row>
  </sheetData>
  <sheetProtection algorithmName="SHA-512" hashValue="BlNXX0WMMEWgUusuaNu0DbM3w3jGRbF+K0pKlipIlh1guq5qzmXhnhtYhB+CrwuBuEokQvSCDkwPwSjkrJbqYA==" saltValue="hiFHHZOsuxIpU5SKQeCaFw==" spinCount="100000" sheet="1" selectLockedCells="1"/>
  <mergeCells count="10">
    <mergeCell ref="K3:M3"/>
    <mergeCell ref="P19:T19"/>
    <mergeCell ref="S39:T39"/>
    <mergeCell ref="P49:T49"/>
    <mergeCell ref="I39:M39"/>
    <mergeCell ref="C34:F34"/>
    <mergeCell ref="P54:T54"/>
    <mergeCell ref="R10:V13"/>
    <mergeCell ref="P7:Q7"/>
    <mergeCell ref="R7:V8"/>
  </mergeCells>
  <phoneticPr fontId="6" type="noConversion"/>
  <conditionalFormatting sqref="O47:O48 V17:V18 O22:O23 O27:O28 O32:O33 O37:O38 O42:O43 H17:H18 O17:O18 V22:V23 H22:H23 V27:V28 H27:H28 V32:V33 H32:H33 V37:V38 H37:H38 V42:V43 H42:H43 V47:V48 H47:H48 V52:V53 H52:H53 O52:O53">
    <cfRule type="cellIs" dxfId="17" priority="17" stopIfTrue="1" operator="equal">
      <formula>"W"</formula>
    </cfRule>
  </conditionalFormatting>
  <conditionalFormatting sqref="M1:R1 K3">
    <cfRule type="cellIs" dxfId="16" priority="18" stopIfTrue="1" operator="notEqual">
      <formula>""</formula>
    </cfRule>
  </conditionalFormatting>
  <conditionalFormatting sqref="G22:G23 Q22:U23 Q32:U33 C37:G38 C47:G48 I52:N53 P52:U53 Q27:U28 J22:K23 B17:G18 J47:N48 U47:U48 Q37:U38 B52:G53 I42:N43 P17:U18 I37:N38 M22:N23 J32:N33 N27:N28 G42:G43 Q42:U43 G27:G28 B32:G33 J17:N18">
    <cfRule type="expression" dxfId="15" priority="19" stopIfTrue="1">
      <formula>OR(B17="G",B17="T",B17="V")</formula>
    </cfRule>
    <cfRule type="expression" dxfId="14" priority="20" stopIfTrue="1">
      <formula>OR(B17="O",B17="A",B17="Z")</formula>
    </cfRule>
  </conditionalFormatting>
  <conditionalFormatting sqref="Q47:T48">
    <cfRule type="expression" dxfId="13" priority="15" stopIfTrue="1">
      <formula>OR(Q47="G",Q47="T",Q47="V")</formula>
    </cfRule>
    <cfRule type="expression" dxfId="12" priority="16" stopIfTrue="1">
      <formula>OR(Q47="O",Q47="A",Q47="Z")</formula>
    </cfRule>
  </conditionalFormatting>
  <conditionalFormatting sqref="C22:F23">
    <cfRule type="expression" dxfId="11" priority="13" stopIfTrue="1">
      <formula>OR(C22="G",C22="T",C22="V")</formula>
    </cfRule>
    <cfRule type="expression" dxfId="10" priority="14" stopIfTrue="1">
      <formula>OR(C22="O",C22="A",C22="Z")</formula>
    </cfRule>
  </conditionalFormatting>
  <conditionalFormatting sqref="L22:L23">
    <cfRule type="expression" dxfId="9" priority="11" stopIfTrue="1">
      <formula>OR(L22="G",L22="T",L22="V")</formula>
    </cfRule>
    <cfRule type="expression" dxfId="8" priority="12" stopIfTrue="1">
      <formula>OR(L22="O",L22="A",L22="Z")</formula>
    </cfRule>
  </conditionalFormatting>
  <conditionalFormatting sqref="J27:K28 M27:M28">
    <cfRule type="expression" dxfId="7" priority="7" stopIfTrue="1">
      <formula>OR(J27="G",J27="T",J27="V")</formula>
    </cfRule>
    <cfRule type="expression" dxfId="6" priority="8" stopIfTrue="1">
      <formula>OR(J27="O",J27="A",J27="Z")</formula>
    </cfRule>
  </conditionalFormatting>
  <conditionalFormatting sqref="L27:L28">
    <cfRule type="expression" dxfId="5" priority="5" stopIfTrue="1">
      <formula>OR(L27="G",L27="T",L27="V")</formula>
    </cfRule>
    <cfRule type="expression" dxfId="4" priority="6" stopIfTrue="1">
      <formula>OR(L27="O",L27="A",L27="Z")</formula>
    </cfRule>
  </conditionalFormatting>
  <conditionalFormatting sqref="C42:F43">
    <cfRule type="expression" dxfId="3" priority="3" stopIfTrue="1">
      <formula>OR(C42="G",C42="T",C42="V")</formula>
    </cfRule>
    <cfRule type="expression" dxfId="2" priority="4" stopIfTrue="1">
      <formula>OR(C42="O",C42="A",C42="Z")</formula>
    </cfRule>
  </conditionalFormatting>
  <conditionalFormatting sqref="C27:F28">
    <cfRule type="expression" dxfId="1" priority="1" stopIfTrue="1">
      <formula>OR(C27="G",C27="T",C27="V")</formula>
    </cfRule>
    <cfRule type="expression" dxfId="0" priority="2" stopIfTrue="1">
      <formula>OR(C27="O",C27="A",C27="Z")</formula>
    </cfRule>
  </conditionalFormatting>
  <pageMargins left="0.78740157480314965" right="0.69" top="0.52" bottom="0.65" header="0.51181102362204722" footer="0.51181102362204722"/>
  <pageSetup paperSize="9" scale="9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Blad05">
    <pageSetUpPr fitToPage="1"/>
  </sheetPr>
  <dimension ref="A1:H69"/>
  <sheetViews>
    <sheetView workbookViewId="0">
      <selection activeCell="A38" sqref="A38"/>
    </sheetView>
  </sheetViews>
  <sheetFormatPr defaultColWidth="9.1328125" defaultRowHeight="12.75" x14ac:dyDescent="0.35"/>
  <cols>
    <col min="1" max="1" width="12.265625" style="65" bestFit="1" customWidth="1"/>
    <col min="2" max="2" width="37.19921875" style="65" customWidth="1"/>
    <col min="3" max="3" width="11.19921875" style="65" customWidth="1"/>
    <col min="4" max="6" width="5.3984375" style="65" customWidth="1"/>
    <col min="7" max="7" width="59.1328125" style="65" customWidth="1"/>
    <col min="8" max="8" width="3.33203125" style="65" customWidth="1"/>
    <col min="9" max="16384" width="9.1328125" style="65"/>
  </cols>
  <sheetData>
    <row r="1" spans="1:8" ht="18.399999999999999" customHeight="1" x14ac:dyDescent="0.4">
      <c r="A1" s="257" t="str">
        <f>"Bijlage 4: Werkprocessenoverzicht "&amp;'Algemene Informatie'!B16</f>
        <v>Bijlage 4: Werkprocessenoverzicht AMO (Applicatie- en mediaontwikkelaar 25187)</v>
      </c>
      <c r="B1" s="258"/>
      <c r="C1" s="258"/>
      <c r="D1" s="258"/>
      <c r="E1" s="258"/>
      <c r="F1" s="258"/>
      <c r="G1" s="258"/>
      <c r="H1" s="138"/>
    </row>
    <row r="2" spans="1:8" ht="15" x14ac:dyDescent="0.35">
      <c r="A2" s="123"/>
      <c r="B2" s="124" t="str">
        <f>IF('Algemene Informatie'!$B$3=0,"",'Algemene Informatie'!$B$3&amp;", "&amp;'Algemene Informatie'!$B$4&amp;" ("&amp;'Algemene Informatie'!$B$5&amp;")"&amp;" "&amp;'Algemene Informatie'!$B$13)</f>
        <v/>
      </c>
      <c r="C2" s="125"/>
      <c r="D2" s="125"/>
      <c r="E2" s="125"/>
      <c r="F2" s="125"/>
      <c r="G2" s="126"/>
      <c r="H2" s="138"/>
    </row>
    <row r="3" spans="1:8" ht="13.15" x14ac:dyDescent="0.4">
      <c r="A3" s="259" t="s">
        <v>58</v>
      </c>
      <c r="B3" s="260"/>
      <c r="C3" s="260"/>
      <c r="D3" s="260"/>
      <c r="E3" s="260"/>
      <c r="F3" s="260"/>
      <c r="G3" s="260"/>
      <c r="H3" s="138"/>
    </row>
    <row r="4" spans="1:8" ht="57.75" customHeight="1" x14ac:dyDescent="0.35">
      <c r="A4" s="261" t="s">
        <v>218</v>
      </c>
      <c r="B4" s="262"/>
      <c r="C4" s="262"/>
      <c r="D4" s="262"/>
      <c r="E4" s="262"/>
      <c r="F4" s="262"/>
      <c r="G4" s="262"/>
      <c r="H4" s="138"/>
    </row>
    <row r="5" spans="1:8" ht="36" customHeight="1" x14ac:dyDescent="0.35">
      <c r="A5" s="261" t="s">
        <v>222</v>
      </c>
      <c r="B5" s="262"/>
      <c r="C5" s="262"/>
      <c r="D5" s="262"/>
      <c r="E5" s="262"/>
      <c r="F5" s="262"/>
      <c r="G5" s="262"/>
      <c r="H5" s="138"/>
    </row>
    <row r="6" spans="1:8" x14ac:dyDescent="0.35">
      <c r="A6" s="127"/>
      <c r="B6" s="128"/>
      <c r="C6" s="128"/>
      <c r="D6" s="201"/>
      <c r="E6" s="201"/>
      <c r="F6" s="201"/>
      <c r="G6" s="129"/>
      <c r="H6" s="138"/>
    </row>
    <row r="7" spans="1:8" ht="25.5" customHeight="1" x14ac:dyDescent="0.35">
      <c r="A7" s="115" t="str">
        <f xml:space="preserve"> IF(Oplnr=0,"", IF(Oplnr=1,IF('KT 23088'!A1="","",'KT 23088'!A1),IF(Oplnr=2,IF('KT 23088'!A29="","",'KT 23088'!A29))))</f>
        <v>B1-K1</v>
      </c>
      <c r="B7" s="255" t="str">
        <f xml:space="preserve"> IF(Oplnr=0,"", IF(Oplnr=1,IF('KT 23088'!B1="","",'KT 23088'!B1),IF(Oplnr=2,IF('KT 23088'!B29="","",'KT 23088'!B29))))</f>
        <v>Levert een bijdrage aan het ontwikkeltraject</v>
      </c>
      <c r="C7" s="256"/>
      <c r="D7" s="200" t="s">
        <v>219</v>
      </c>
      <c r="E7" s="200" t="s">
        <v>42</v>
      </c>
      <c r="F7" s="200" t="s">
        <v>44</v>
      </c>
      <c r="G7" s="116"/>
      <c r="H7" s="138"/>
    </row>
    <row r="8" spans="1:8" ht="25.5" customHeight="1" x14ac:dyDescent="0.35">
      <c r="A8" s="117" t="str">
        <f xml:space="preserve"> IF(Oplnr=0,"", IF(Oplnr=1,IF('KT 23088'!A2="","",'KT 23088'!A2),IF(Oplnr=2,IF('KT 23088'!A30="","",'KT 23088'!A30))))</f>
        <v>Nr.</v>
      </c>
      <c r="B8" s="263" t="str">
        <f xml:space="preserve"> IF(Oplnr=0,"", IF(Oplnr=1,IF('KT 23088'!B2="","",'KT 23088'!B2),IF(Oplnr=2,IF('KT 23088'!B30="","",'KT 23088'!B30))))</f>
        <v>Werkproces</v>
      </c>
      <c r="C8" s="264"/>
      <c r="D8" s="264"/>
      <c r="E8" s="264"/>
      <c r="F8" s="265"/>
      <c r="G8" s="118" t="s">
        <v>59</v>
      </c>
      <c r="H8" s="138"/>
    </row>
    <row r="9" spans="1:8" ht="25.5" customHeight="1" x14ac:dyDescent="0.35">
      <c r="A9" s="119" t="str">
        <f xml:space="preserve"> IF(Oplnr=0,"", IF(Oplnr=1,IF('KT 23088'!A3="","",'KT 23088'!A3),IF(Oplnr=2,IF('KT 23088'!A31="","",'KT 23088'!A31))))</f>
        <v>B1-K1-W1</v>
      </c>
      <c r="B9" s="253" t="str">
        <f xml:space="preserve"> IF(Oplnr=0,"", IF(Oplnr=1,IF('KT 23088'!B3="","",'KT 23088'!B3),IF(Oplnr=2,IF('KT 23088'!B31="","",'KT 23088'!B31))))</f>
        <v>Stelt de opdracht vast</v>
      </c>
      <c r="C9" s="254"/>
      <c r="D9" s="199" t="s">
        <v>45</v>
      </c>
      <c r="E9" s="199" t="s">
        <v>220</v>
      </c>
      <c r="F9" s="199" t="s">
        <v>66</v>
      </c>
      <c r="G9" s="210" t="str">
        <f>IF('rapp 01'!Q1&gt;0,RIGHT('rapp 01'!A$7,2)&amp;"-","")&amp;IF('rapp 02'!Q1&gt;0,RIGHT('rapp 02'!A$7,2)&amp;"-","")&amp;IF('rapp 03'!Q1&gt;0,RIGHT('rapp 03'!A$7,2)&amp;"-","")&amp;IF('rapp 04'!Q1&gt;0,RIGHT('rapp 04'!A$7,2)&amp;"-","")&amp;IF('rapp 05'!Q1&gt;0,RIGHT('rapp 05'!A$7,2)&amp;"-","")&amp;IF('rapp 06'!Q1&gt;0,RIGHT('rapp 06'!A$7,2)&amp;"-","")&amp;IF('rapp 07'!Q1&gt;0,RIGHT('rapp 07'!A$7,2)&amp;"-","")&amp;IF('rapp 08'!Q1&gt;0,RIGHT('rapp 08'!A$7,2)&amp;"-","")&amp;IF('rapp 09'!Q1&gt;0,RIGHT('rapp 09'!A$7,2)&amp;"-","")&amp;IF('rapp 10'!Q1&gt;0,RIGHT('rapp 10'!A$7,2)&amp;"-","")&amp;IF('rapp 11'!Q1&gt;0,RIGHT('rapp 11'!A$7,2)&amp;"-","")&amp;IF('rapp 12'!Q1&gt;0,RIGHT('rapp 12'!A$7,2)&amp;"-","")&amp;IF('rapp 13'!Q1&gt;0,RIGHT('rapp 13'!A$7,2)&amp;"-","")&amp;IF('rapp 14'!Q1&gt;0,RIGHT('rapp 14'!A$7,2)&amp;"-","")&amp;IF('rapp 15'!Q1&gt;0,RIGHT('rapp 15'!A$7,2)&amp;"-","")&amp;IF('rapp 16'!Q1&gt;0,RIGHT('rapp 16'!A$7,2)&amp;"-","")&amp;IF('rapp 17'!Q1&gt;0,RIGHT('rapp 17'!A$7,2)&amp;"-","")&amp;IF('rapp 18'!Q1&gt;0,RIGHT('rapp 18'!A$7,2)&amp;"-","")&amp;IF('rapp 19'!Q1&gt;0,RIGHT('rapp 19'!A$7,2)&amp;"-","")&amp;IF('rapp 20'!Q1&gt;0,RIGHT('rapp 20'!A$7,2)&amp;"-","")&amp;IF('rapp 21'!Q1&gt;0,RIGHT('rapp 21'!A$7,2)&amp;"-","")&amp;IF('rapp 22'!Q1&gt;0,RIGHT('rapp 22'!A$7,2)&amp;"-","")&amp;IF('rapp 23'!Q1&gt;0,RIGHT('rapp 23'!A$7,2)&amp;"-","")&amp;IF('rapp 24'!Q1&gt;0,RIGHT('rapp 24'!A$7,2)&amp;"-","")</f>
        <v/>
      </c>
      <c r="H9" s="138"/>
    </row>
    <row r="10" spans="1:8" ht="25.5" customHeight="1" x14ac:dyDescent="0.35">
      <c r="A10" s="119" t="str">
        <f xml:space="preserve"> IF(Oplnr=0,"", IF(Oplnr=1,IF('KT 23088'!A4="","",'KT 23088'!A4),IF(Oplnr=2,IF('KT 23088'!A32="","",'KT 23088'!A32))))</f>
        <v>B1-K1-W2</v>
      </c>
      <c r="B10" s="253" t="str">
        <f xml:space="preserve"> IF(Oplnr=0,"", IF(Oplnr=1,IF('KT 23088'!B4="","",'KT 23088'!B4),IF(Oplnr=2,IF('KT 23088'!B32="","",'KT 23088'!B32))))</f>
        <v>Levert een bijdrage aan het projectplan</v>
      </c>
      <c r="C10" s="254"/>
      <c r="D10" s="199" t="s">
        <v>45</v>
      </c>
      <c r="E10" s="199" t="s">
        <v>220</v>
      </c>
      <c r="F10" s="199" t="s">
        <v>66</v>
      </c>
      <c r="G10" s="210" t="str">
        <f>IF('rapp 01'!Q2&gt;0,RIGHT('rapp 01'!A$7,2)&amp;"-","")&amp;IF('rapp 02'!Q2&gt;0,RIGHT('rapp 02'!A$7,2)&amp;"-","")&amp;IF('rapp 03'!Q2&gt;0,RIGHT('rapp 03'!A$7,2)&amp;"-","")&amp;IF('rapp 04'!Q2&gt;0,RIGHT('rapp 04'!A$7,2)&amp;"-","")&amp;IF('rapp 05'!Q2&gt;0,RIGHT('rapp 05'!A$7,2)&amp;"-","")&amp;IF('rapp 06'!Q2&gt;0,RIGHT('rapp 06'!A$7,2)&amp;"-","")&amp;IF('rapp 07'!Q2&gt;0,RIGHT('rapp 07'!A$7,2)&amp;"-","")&amp;IF('rapp 08'!Q2&gt;0,RIGHT('rapp 08'!A$7,2)&amp;"-","")&amp;IF('rapp 09'!Q2&gt;0,RIGHT('rapp 09'!A$7,2)&amp;"-","")&amp;IF('rapp 10'!Q2&gt;0,RIGHT('rapp 10'!A$7,2)&amp;"-","")&amp;IF('rapp 11'!Q2&gt;0,RIGHT('rapp 11'!A$7,2)&amp;"-","")&amp;IF('rapp 12'!Q2&gt;0,RIGHT('rapp 12'!A$7,2)&amp;"-","")&amp;IF('rapp 13'!Q2&gt;0,RIGHT('rapp 13'!A$7,2)&amp;"-","")&amp;IF('rapp 14'!Q2&gt;0,RIGHT('rapp 14'!A$7,2)&amp;"-","")&amp;IF('rapp 15'!Q2&gt;0,RIGHT('rapp 15'!A$7,2)&amp;"-","")&amp;IF('rapp 16'!Q2&gt;0,RIGHT('rapp 16'!A$7,2)&amp;"-","")&amp;IF('rapp 17'!Q2&gt;0,RIGHT('rapp 17'!A$7,2)&amp;"-","")&amp;IF('rapp 18'!Q2&gt;0,RIGHT('rapp 18'!A$7,2)&amp;"-","")&amp;IF('rapp 19'!Q2&gt;0,RIGHT('rapp 19'!A$7,2)&amp;"-","")&amp;IF('rapp 20'!Q2&gt;0,RIGHT('rapp 20'!A$7,2)&amp;"-","")&amp;IF('rapp 21'!Q2&gt;0,RIGHT('rapp 21'!A$7,2)&amp;"-","")&amp;IF('rapp 22'!Q2&gt;0,RIGHT('rapp 22'!A$7,2)&amp;"-","")&amp;IF('rapp 23'!Q2&gt;0,RIGHT('rapp 23'!A$7,2)&amp;"-","")&amp;IF('rapp 24'!Q2&gt;0,RIGHT('rapp 24'!A$7,2)&amp;"-","")</f>
        <v/>
      </c>
      <c r="H10" s="138"/>
    </row>
    <row r="11" spans="1:8" ht="25.5" customHeight="1" x14ac:dyDescent="0.35">
      <c r="A11" s="119" t="str">
        <f xml:space="preserve"> IF(Oplnr=0,"", IF(Oplnr=1,IF('KT 23088'!A5="","",'KT 23088'!A5),IF(Oplnr=2,IF('KT 23088'!A33="","",'KT 23088'!A33))))</f>
        <v>B1-K1-W3</v>
      </c>
      <c r="B11" s="253" t="str">
        <f xml:space="preserve"> IF(Oplnr=0,"", IF(Oplnr=1,IF('KT 23088'!B5="","",'KT 23088'!B5),IF(Oplnr=2,IF('KT 23088'!B33="","",'KT 23088'!B33))))</f>
        <v>Levert een bijdrage aan het ontwerp</v>
      </c>
      <c r="C11" s="254"/>
      <c r="D11" s="199" t="s">
        <v>45</v>
      </c>
      <c r="E11" s="199" t="s">
        <v>220</v>
      </c>
      <c r="F11" s="199" t="s">
        <v>66</v>
      </c>
      <c r="G11" s="210" t="str">
        <f>IF('rapp 01'!Q3&gt;0,RIGHT('rapp 01'!A$7,2)&amp;"-","")&amp;IF('rapp 02'!Q3&gt;0,RIGHT('rapp 02'!A$7,2)&amp;"-","")&amp;IF('rapp 03'!Q3&gt;0,RIGHT('rapp 03'!A$7,2)&amp;"-","")&amp;IF('rapp 04'!Q3&gt;0,RIGHT('rapp 04'!A$7,2)&amp;"-","")&amp;IF('rapp 05'!Q3&gt;0,RIGHT('rapp 05'!A$7,2)&amp;"-","")&amp;IF('rapp 06'!Q3&gt;0,RIGHT('rapp 06'!A$7,2)&amp;"-","")&amp;IF('rapp 07'!Q3&gt;0,RIGHT('rapp 07'!A$7,2)&amp;"-","")&amp;IF('rapp 08'!Q3&gt;0,RIGHT('rapp 08'!A$7,2)&amp;"-","")&amp;IF('rapp 09'!Q3&gt;0,RIGHT('rapp 09'!A$7,2)&amp;"-","")&amp;IF('rapp 10'!Q3&gt;0,RIGHT('rapp 10'!A$7,2)&amp;"-","")&amp;IF('rapp 11'!Q3&gt;0,RIGHT('rapp 11'!A$7,2)&amp;"-","")&amp;IF('rapp 12'!Q3&gt;0,RIGHT('rapp 12'!A$7,2)&amp;"-","")&amp;IF('rapp 13'!Q3&gt;0,RIGHT('rapp 13'!A$7,2)&amp;"-","")&amp;IF('rapp 14'!Q3&gt;0,RIGHT('rapp 14'!A$7,2)&amp;"-","")&amp;IF('rapp 15'!Q3&gt;0,RIGHT('rapp 15'!A$7,2)&amp;"-","")&amp;IF('rapp 16'!Q3&gt;0,RIGHT('rapp 16'!A$7,2)&amp;"-","")&amp;IF('rapp 17'!Q3&gt;0,RIGHT('rapp 17'!A$7,2)&amp;"-","")&amp;IF('rapp 18'!Q3&gt;0,RIGHT('rapp 18'!A$7,2)&amp;"-","")&amp;IF('rapp 19'!Q3&gt;0,RIGHT('rapp 19'!A$7,2)&amp;"-","")&amp;IF('rapp 20'!Q3&gt;0,RIGHT('rapp 20'!A$7,2)&amp;"-","")&amp;IF('rapp 21'!Q3&gt;0,RIGHT('rapp 21'!A$7,2)&amp;"-","")&amp;IF('rapp 22'!Q3&gt;0,RIGHT('rapp 22'!A$7,2)&amp;"-","")&amp;IF('rapp 23'!Q3&gt;0,RIGHT('rapp 23'!A$7,2)&amp;"-","")&amp;IF('rapp 24'!Q3&gt;0,RIGHT('rapp 24'!A$7,2)&amp;"-","")</f>
        <v/>
      </c>
      <c r="H11" s="138"/>
    </row>
    <row r="12" spans="1:8" ht="25.5" customHeight="1" x14ac:dyDescent="0.35">
      <c r="A12" s="119" t="str">
        <f xml:space="preserve"> IF(Oplnr=0,"", IF(Oplnr=1,IF('KT 23088'!A6="","",'KT 23088'!A6),IF(Oplnr=2,IF('KT 23088'!A34="","",'KT 23088'!A34))))</f>
        <v>B1-K1-W4</v>
      </c>
      <c r="B12" s="253" t="str">
        <f xml:space="preserve"> IF(Oplnr=0,"", IF(Oplnr=1,IF('KT 23088'!B6="","",'KT 23088'!B6),IF(Oplnr=2,IF('KT 23088'!B34="","",'KT 23088'!B34))))</f>
        <v>Bereidt de realisatie voor</v>
      </c>
      <c r="C12" s="254"/>
      <c r="D12" s="199" t="s">
        <v>45</v>
      </c>
      <c r="E12" s="199" t="s">
        <v>220</v>
      </c>
      <c r="F12" s="199" t="s">
        <v>66</v>
      </c>
      <c r="G12" s="210" t="str">
        <f>IF('rapp 01'!Q4&gt;0,RIGHT('rapp 01'!A$7,2)&amp;"-","")&amp;IF('rapp 02'!Q4&gt;0,RIGHT('rapp 02'!A$7,2)&amp;"-","")&amp;IF('rapp 03'!Q4&gt;0,RIGHT('rapp 03'!A$7,2)&amp;"-","")&amp;IF('rapp 04'!Q4&gt;0,RIGHT('rapp 04'!A$7,2)&amp;"-","")&amp;IF('rapp 05'!Q4&gt;0,RIGHT('rapp 05'!A$7,2)&amp;"-","")&amp;IF('rapp 06'!Q4&gt;0,RIGHT('rapp 06'!A$7,2)&amp;"-","")&amp;IF('rapp 07'!Q4&gt;0,RIGHT('rapp 07'!A$7,2)&amp;"-","")&amp;IF('rapp 08'!Q4&gt;0,RIGHT('rapp 08'!A$7,2)&amp;"-","")&amp;IF('rapp 09'!Q4&gt;0,RIGHT('rapp 09'!A$7,2)&amp;"-","")&amp;IF('rapp 10'!Q4&gt;0,RIGHT('rapp 10'!A$7,2)&amp;"-","")&amp;IF('rapp 11'!Q4&gt;0,RIGHT('rapp 11'!A$7,2)&amp;"-","")&amp;IF('rapp 12'!Q4&gt;0,RIGHT('rapp 12'!A$7,2)&amp;"-","")&amp;IF('rapp 13'!Q4&gt;0,RIGHT('rapp 13'!A$7,2)&amp;"-","")&amp;IF('rapp 14'!Q4&gt;0,RIGHT('rapp 14'!A$7,2)&amp;"-","")&amp;IF('rapp 15'!Q4&gt;0,RIGHT('rapp 15'!A$7,2)&amp;"-","")&amp;IF('rapp 16'!Q4&gt;0,RIGHT('rapp 16'!A$7,2)&amp;"-","")&amp;IF('rapp 17'!Q4&gt;0,RIGHT('rapp 17'!A$7,2)&amp;"-","")&amp;IF('rapp 18'!Q4&gt;0,RIGHT('rapp 18'!A$7,2)&amp;"-","")&amp;IF('rapp 19'!Q4&gt;0,RIGHT('rapp 19'!A$7,2)&amp;"-","")&amp;IF('rapp 20'!Q4&gt;0,RIGHT('rapp 20'!A$7,2)&amp;"-","")&amp;IF('rapp 21'!Q4&gt;0,RIGHT('rapp 21'!A$7,2)&amp;"-","")&amp;IF('rapp 22'!Q4&gt;0,RIGHT('rapp 22'!A$7,2)&amp;"-","")&amp;IF('rapp 23'!Q4&gt;0,RIGHT('rapp 23'!A$7,2)&amp;"-","")&amp;IF('rapp 24'!Q4&gt;0,RIGHT('rapp 24'!A$7,2)&amp;"-","")</f>
        <v/>
      </c>
      <c r="H12" s="138"/>
    </row>
    <row r="13" spans="1:8" ht="25.5" customHeight="1" x14ac:dyDescent="0.35">
      <c r="A13" s="119" t="str">
        <f xml:space="preserve"> IF(Oplnr=0,"", IF(Oplnr=1,IF('KT 23088'!A7="","",'KT 23088'!A7),IF(Oplnr=2,IF('KT 23088'!A35="","",'KT 23088'!A35))))</f>
        <v/>
      </c>
      <c r="B13" s="253" t="str">
        <f xml:space="preserve"> IF(Oplnr=0,"", IF(Oplnr=1,IF('KT 23088'!B7="","",'KT 23088'!B7),IF(Oplnr=2,IF('KT 23088'!B35="","",'KT 23088'!B35))))</f>
        <v/>
      </c>
      <c r="C13" s="254"/>
      <c r="D13" s="199"/>
      <c r="E13" s="199"/>
      <c r="F13" s="199"/>
      <c r="G13" s="210"/>
      <c r="H13" s="138"/>
    </row>
    <row r="14" spans="1:8" ht="25.5" customHeight="1" x14ac:dyDescent="0.35">
      <c r="A14" s="115" t="str">
        <f xml:space="preserve"> IF(Oplnr=0,"", IF(Oplnr=1,IF('KT 23088'!A8="","",'KT 23088'!A8),IF(Oplnr=2,IF('KT 23088'!A36="","",'KT 23088'!A36))))</f>
        <v>B1-K2</v>
      </c>
      <c r="B14" s="255" t="str">
        <f xml:space="preserve"> IF(Oplnr=0,"", IF(Oplnr=1,IF('KT 23088'!B8="","",'KT 23088'!B8),IF(Oplnr=2,IF('KT 23088'!B36="","",'KT 23088'!B36))))</f>
        <v>Realiseert en test (onderdelen van) een product</v>
      </c>
      <c r="C14" s="256"/>
      <c r="D14" s="200" t="s">
        <v>219</v>
      </c>
      <c r="E14" s="200" t="s">
        <v>42</v>
      </c>
      <c r="F14" s="200" t="s">
        <v>44</v>
      </c>
      <c r="G14" s="121"/>
      <c r="H14" s="138"/>
    </row>
    <row r="15" spans="1:8" ht="25.5" customHeight="1" x14ac:dyDescent="0.35">
      <c r="A15" s="117" t="str">
        <f xml:space="preserve"> IF(Oplnr=0,"", IF(Oplnr=1,IF('KT 23088'!A9="","",'KT 23088'!A9),IF(Oplnr=2,IF('KT 23088'!A37="","",'KT 23088'!A37))))</f>
        <v>Nr.</v>
      </c>
      <c r="B15" s="263" t="str">
        <f xml:space="preserve"> IF(Oplnr=0,"", IF(Oplnr=1,IF('KT 23088'!B9="","",'KT 23088'!B9),IF(Oplnr=2,IF('KT 23088'!B37="","",'KT 23088'!B37))))</f>
        <v>Werkproces</v>
      </c>
      <c r="C15" s="265"/>
      <c r="D15" s="202"/>
      <c r="E15" s="202"/>
      <c r="F15" s="202"/>
      <c r="G15" s="122" t="s">
        <v>59</v>
      </c>
      <c r="H15" s="138"/>
    </row>
    <row r="16" spans="1:8" ht="25.5" customHeight="1" x14ac:dyDescent="0.35">
      <c r="A16" s="119" t="str">
        <f xml:space="preserve"> IF(Oplnr=0,"", IF(Oplnr=1,IF('KT 23088'!A10="","",'KT 23088'!A10),IF(Oplnr=2,IF('KT 23088'!A38="","",'KT 23088'!A38))))</f>
        <v>B1-K2-W1</v>
      </c>
      <c r="B16" s="253" t="str">
        <f xml:space="preserve"> IF(Oplnr=0,"", IF(Oplnr=1,IF('KT 23088'!B10="","",'KT 23088'!B10),IF(Oplnr=2,IF('KT 23088'!B38="","",'KT 23088'!B38))))</f>
        <v>Realiseert (onderdelen van) een product</v>
      </c>
      <c r="C16" s="254"/>
      <c r="D16" s="199" t="s">
        <v>45</v>
      </c>
      <c r="E16" s="199" t="s">
        <v>220</v>
      </c>
      <c r="F16" s="199" t="s">
        <v>66</v>
      </c>
      <c r="G16" s="210" t="str">
        <f>IF('rapp 01'!Q5&gt;0,RIGHT('rapp 01'!A$7,2)&amp;"-","")&amp;IF('rapp 02'!Q5&gt;0,RIGHT('rapp 02'!A$7,2)&amp;"-","")&amp;IF('rapp 03'!Q5&gt;0,RIGHT('rapp 03'!A$7,2)&amp;"-","")&amp;IF('rapp 04'!Q5&gt;0,RIGHT('rapp 04'!A$7,2)&amp;"-","")&amp;IF('rapp 05'!Q5&gt;0,RIGHT('rapp 05'!A$7,2)&amp;"-","")&amp;IF('rapp 06'!Q5&gt;0,RIGHT('rapp 06'!A$7,2)&amp;"-","")&amp;IF('rapp 07'!Q5&gt;0,RIGHT('rapp 07'!A$7,2)&amp;"-","")&amp;IF('rapp 08'!Q5&gt;0,RIGHT('rapp 08'!A$7,2)&amp;"-","")&amp;IF('rapp 09'!Q5&gt;0,RIGHT('rapp 09'!A$7,2)&amp;"-","")&amp;IF('rapp 10'!Q5&gt;0,RIGHT('rapp 10'!A$7,2)&amp;"-","")&amp;IF('rapp 11'!Q5&gt;0,RIGHT('rapp 11'!A$7,2)&amp;"-","")&amp;IF('rapp 12'!Q5&gt;0,RIGHT('rapp 12'!A$7,2)&amp;"-","")&amp;IF('rapp 13'!Q5&gt;0,RIGHT('rapp 13'!A$7,2)&amp;"-","")&amp;IF('rapp 14'!Q5&gt;0,RIGHT('rapp 14'!A$7,2)&amp;"-","")&amp;IF('rapp 15'!Q5&gt;0,RIGHT('rapp 15'!A$7,2)&amp;"-","")&amp;IF('rapp 16'!Q5&gt;0,RIGHT('rapp 16'!A$7,2)&amp;"-","")&amp;IF('rapp 17'!Q5&gt;0,RIGHT('rapp 17'!A$7,2)&amp;"-","")&amp;IF('rapp 18'!Q5&gt;0,RIGHT('rapp 18'!A$7,2)&amp;"-","")&amp;IF('rapp 19'!Q5&gt;0,RIGHT('rapp 19'!A$7,2)&amp;"-","")&amp;IF('rapp 20'!Q5&gt;0,RIGHT('rapp 20'!A$7,2)&amp;"-","")&amp;IF('rapp 21'!Q5&gt;0,RIGHT('rapp 21'!A$7,2)&amp;"-","")&amp;IF('rapp 22'!Q5&gt;0,RIGHT('rapp 22'!A$7,2)&amp;"-","")&amp;IF('rapp 23'!Q5&gt;0,RIGHT('rapp 23'!A$7,2)&amp;"-","")&amp;IF('rapp 24'!Q5&gt;0,RIGHT('rapp 24'!A$7,2)&amp;"-","")</f>
        <v/>
      </c>
      <c r="H16" s="138"/>
    </row>
    <row r="17" spans="1:8" ht="25.5" customHeight="1" x14ac:dyDescent="0.35">
      <c r="A17" s="119" t="str">
        <f xml:space="preserve"> IF(Oplnr=0,"", IF(Oplnr=1,IF('KT 23088'!A11="","",'KT 23088'!A11),IF(Oplnr=2,IF('KT 23088'!A39="","",'KT 23088'!A39))))</f>
        <v>B1-K2-W2</v>
      </c>
      <c r="B17" s="253" t="str">
        <f xml:space="preserve"> IF(Oplnr=0,"", IF(Oplnr=1,IF('KT 23088'!B11="","",'KT 23088'!B11),IF(Oplnr=2,IF('KT 23088'!B39="","",'KT 23088'!B39))))</f>
        <v>Test het ontwikkelde product</v>
      </c>
      <c r="C17" s="254"/>
      <c r="D17" s="199" t="s">
        <v>45</v>
      </c>
      <c r="E17" s="199" t="s">
        <v>220</v>
      </c>
      <c r="F17" s="199" t="s">
        <v>66</v>
      </c>
      <c r="G17" s="210" t="str">
        <f>IF('rapp 01'!Q6&gt;0,RIGHT('rapp 01'!A$7,2)&amp;"-","")&amp;IF('rapp 02'!Q6&gt;0,RIGHT('rapp 02'!A$7,2)&amp;"-","")&amp;IF('rapp 03'!Q6&gt;0,RIGHT('rapp 03'!A$7,2)&amp;"-","")&amp;IF('rapp 04'!Q6&gt;0,RIGHT('rapp 04'!A$7,2)&amp;"-","")&amp;IF('rapp 05'!Q6&gt;0,RIGHT('rapp 05'!A$7,2)&amp;"-","")&amp;IF('rapp 06'!Q6&gt;0,RIGHT('rapp 06'!A$7,2)&amp;"-","")&amp;IF('rapp 07'!Q6&gt;0,RIGHT('rapp 07'!A$7,2)&amp;"-","")&amp;IF('rapp 08'!Q6&gt;0,RIGHT('rapp 08'!A$7,2)&amp;"-","")&amp;IF('rapp 09'!Q6&gt;0,RIGHT('rapp 09'!A$7,2)&amp;"-","")&amp;IF('rapp 10'!Q6&gt;0,RIGHT('rapp 10'!A$7,2)&amp;"-","")&amp;IF('rapp 11'!Q6&gt;0,RIGHT('rapp 11'!A$7,2)&amp;"-","")&amp;IF('rapp 12'!Q6&gt;0,RIGHT('rapp 12'!A$7,2)&amp;"-","")&amp;IF('rapp 13'!Q6&gt;0,RIGHT('rapp 13'!A$7,2)&amp;"-","")&amp;IF('rapp 14'!Q6&gt;0,RIGHT('rapp 14'!A$7,2)&amp;"-","")&amp;IF('rapp 15'!Q6&gt;0,RIGHT('rapp 15'!A$7,2)&amp;"-","")&amp;IF('rapp 16'!Q6&gt;0,RIGHT('rapp 16'!A$7,2)&amp;"-","")&amp;IF('rapp 17'!Q6&gt;0,RIGHT('rapp 17'!A$7,2)&amp;"-","")&amp;IF('rapp 18'!Q6&gt;0,RIGHT('rapp 18'!A$7,2)&amp;"-","")&amp;IF('rapp 19'!Q6&gt;0,RIGHT('rapp 19'!A$7,2)&amp;"-","")&amp;IF('rapp 20'!Q6&gt;0,RIGHT('rapp 20'!A$7,2)&amp;"-","")&amp;IF('rapp 21'!Q6&gt;0,RIGHT('rapp 21'!A$7,2)&amp;"-","")&amp;IF('rapp 22'!Q6&gt;0,RIGHT('rapp 22'!A$7,2)&amp;"-","")&amp;IF('rapp 23'!Q6&gt;0,RIGHT('rapp 23'!A$7,2)&amp;"-","")&amp;IF('rapp 24'!Q6&gt;0,RIGHT('rapp 24'!A$7,2)&amp;"-","")</f>
        <v/>
      </c>
      <c r="H17" s="138"/>
    </row>
    <row r="18" spans="1:8" ht="25.5" customHeight="1" x14ac:dyDescent="0.35">
      <c r="A18" s="119" t="str">
        <f xml:space="preserve"> IF(Oplnr=0,"", IF(Oplnr=1,IF('KT 23088'!A12="","",'KT 23088'!A12),IF(Oplnr=2,IF('KT 23088'!A40="","",'KT 23088'!A40))))</f>
        <v/>
      </c>
      <c r="B18" s="253" t="str">
        <f xml:space="preserve"> IF(Oplnr=0,"", IF(Oplnr=1,IF('KT 23088'!B12="","",'KT 23088'!B12),IF(Oplnr=2,IF('KT 23088'!B40="","",'KT 23088'!B40))))</f>
        <v/>
      </c>
      <c r="C18" s="254"/>
      <c r="D18" s="199"/>
      <c r="E18" s="199"/>
      <c r="F18" s="199"/>
      <c r="G18" s="210"/>
      <c r="H18" s="138"/>
    </row>
    <row r="19" spans="1:8" ht="25.5" customHeight="1" x14ac:dyDescent="0.35">
      <c r="A19" s="119" t="str">
        <f xml:space="preserve"> IF(Oplnr=0,"", IF(Oplnr=1,IF('KT 23088'!A13="","",'KT 23088'!A13),IF(Oplnr=2,IF('KT 23088'!A41="","",'KT 23088'!A41))))</f>
        <v/>
      </c>
      <c r="B19" s="253" t="str">
        <f xml:space="preserve"> IF(Oplnr=0,"", IF(Oplnr=1,IF('KT 23088'!B13="","",'KT 23088'!B13),IF(Oplnr=2,IF('KT 23088'!B41="","",'KT 23088'!B41))))</f>
        <v/>
      </c>
      <c r="C19" s="254"/>
      <c r="D19" s="199"/>
      <c r="E19" s="199"/>
      <c r="F19" s="199"/>
      <c r="G19" s="211"/>
      <c r="H19" s="138"/>
    </row>
    <row r="20" spans="1:8" ht="25.5" customHeight="1" x14ac:dyDescent="0.35">
      <c r="A20" s="119" t="str">
        <f xml:space="preserve"> IF(Oplnr=0,"", IF(Oplnr=1,IF('KT 23088'!A14="","",'KT 23088'!A14),IF(Oplnr=2,IF('KT 23088'!A42="","",'KT 23088'!A42))))</f>
        <v/>
      </c>
      <c r="B20" s="253" t="str">
        <f xml:space="preserve"> IF(Oplnr=0,"", IF(Oplnr=1,IF('KT 23088'!B14="","",'KT 23088'!B14),IF(Oplnr=2,IF('KT 23088'!B42="","",'KT 23088'!B42))))</f>
        <v/>
      </c>
      <c r="C20" s="254"/>
      <c r="D20" s="199"/>
      <c r="E20" s="199"/>
      <c r="F20" s="199"/>
      <c r="G20" s="211"/>
      <c r="H20" s="138"/>
    </row>
    <row r="21" spans="1:8" ht="25.5" customHeight="1" x14ac:dyDescent="0.35">
      <c r="A21" s="115" t="str">
        <f xml:space="preserve"> IF(Oplnr=0,"", IF(Oplnr=1,IF('KT 23088'!A15="","",'KT 23088'!A15),IF(Oplnr=2,IF('KT 23088'!A43="","",'KT 23088'!A43))))</f>
        <v>B1-K3</v>
      </c>
      <c r="B21" s="255" t="str">
        <f xml:space="preserve"> IF(Oplnr=0,"", IF(Oplnr=1,IF('KT 23088'!B15="","",'KT 23088'!B15),IF(Oplnr=2,IF('KT 23088'!B43="","",'KT 23088'!B43))))</f>
        <v>Levert een product op</v>
      </c>
      <c r="C21" s="256"/>
      <c r="D21" s="200" t="s">
        <v>219</v>
      </c>
      <c r="E21" s="200" t="s">
        <v>42</v>
      </c>
      <c r="F21" s="200" t="s">
        <v>44</v>
      </c>
      <c r="G21" s="121"/>
      <c r="H21" s="138"/>
    </row>
    <row r="22" spans="1:8" ht="25.5" customHeight="1" x14ac:dyDescent="0.35">
      <c r="A22" s="117" t="str">
        <f xml:space="preserve"> IF(Oplnr=0,"", IF(Oplnr=1,IF('KT 23088'!A16="","",'KT 23088'!A16),IF(Oplnr=2,IF('KT 23088'!A44="","",'KT 23088'!A44))))</f>
        <v>Nr.</v>
      </c>
      <c r="B22" s="263" t="str">
        <f xml:space="preserve"> IF(Oplnr=0,"", IF(Oplnr=1,IF('KT 23088'!B16="","",'KT 23088'!B16),IF(Oplnr=2,IF('KT 23088'!B44="","",'KT 23088'!B44))))</f>
        <v>Werkproces</v>
      </c>
      <c r="C22" s="265"/>
      <c r="D22" s="202"/>
      <c r="E22" s="202"/>
      <c r="F22" s="202"/>
      <c r="G22" s="122" t="s">
        <v>59</v>
      </c>
      <c r="H22" s="138"/>
    </row>
    <row r="23" spans="1:8" ht="25.5" customHeight="1" x14ac:dyDescent="0.35">
      <c r="A23" s="119" t="str">
        <f xml:space="preserve"> IF(Oplnr=0,"", IF(Oplnr=1,IF('KT 23088'!A17="","",'KT 23088'!A17),IF(Oplnr=2,IF('KT 23088'!A45="","",'KT 23088'!A45))))</f>
        <v>B1-K3-W1</v>
      </c>
      <c r="B23" s="253" t="str">
        <f xml:space="preserve"> IF(Oplnr=0,"", IF(Oplnr=1,IF('KT 23088'!B17="","",'KT 23088'!B17),IF(Oplnr=2,IF('KT 23088'!B45="","",'KT 23088'!B45))))</f>
        <v>Optimaliseert het product</v>
      </c>
      <c r="C23" s="254"/>
      <c r="D23" s="199" t="s">
        <v>45</v>
      </c>
      <c r="E23" s="199" t="s">
        <v>220</v>
      </c>
      <c r="F23" s="199" t="s">
        <v>66</v>
      </c>
      <c r="G23" s="210" t="str">
        <f>IF('rapp 01'!Q7&gt;0,RIGHT('rapp 01'!A$7,2)&amp;"-","")&amp;IF('rapp 02'!Q7&gt;0,RIGHT('rapp 02'!A$7,2)&amp;"-","")&amp;IF('rapp 03'!Q7&gt;0,RIGHT('rapp 03'!A$7,2)&amp;"-","")&amp;IF('rapp 04'!Q7&gt;0,RIGHT('rapp 04'!A$7,2)&amp;"-","")&amp;IF('rapp 05'!Q7&gt;0,RIGHT('rapp 05'!A$7,2)&amp;"-","")&amp;IF('rapp 06'!Q7&gt;0,RIGHT('rapp 06'!A$7,2)&amp;"-","")&amp;IF('rapp 07'!Q7&gt;0,RIGHT('rapp 07'!A$7,2)&amp;"-","")&amp;IF('rapp 08'!Q7&gt;0,RIGHT('rapp 08'!A$7,2)&amp;"-","")&amp;IF('rapp 09'!Q7&gt;0,RIGHT('rapp 09'!A$7,2)&amp;"-","")&amp;IF('rapp 10'!Q7&gt;0,RIGHT('rapp 10'!A$7,2)&amp;"-","")&amp;IF('rapp 11'!Q7&gt;0,RIGHT('rapp 11'!A$7,2)&amp;"-","")&amp;IF('rapp 12'!Q7&gt;0,RIGHT('rapp 12'!A$7,2)&amp;"-","")&amp;IF('rapp 13'!Q7&gt;0,RIGHT('rapp 13'!A$7,2)&amp;"-","")&amp;IF('rapp 14'!Q7&gt;0,RIGHT('rapp 14'!A$7,2)&amp;"-","")&amp;IF('rapp 15'!Q7&gt;0,RIGHT('rapp 15'!A$7,2)&amp;"-","")&amp;IF('rapp 16'!Q7&gt;0,RIGHT('rapp 16'!A$7,2)&amp;"-","")&amp;IF('rapp 17'!Q7&gt;0,RIGHT('rapp 17'!A$7,2)&amp;"-","")&amp;IF('rapp 18'!Q7&gt;0,RIGHT('rapp 18'!A$7,2)&amp;"-","")&amp;IF('rapp 19'!Q7&gt;0,RIGHT('rapp 19'!A$7,2)&amp;"-","")&amp;IF('rapp 20'!Q7&gt;0,RIGHT('rapp 20'!A$7,2)&amp;"-","")&amp;IF('rapp 21'!Q7&gt;0,RIGHT('rapp 21'!A$7,2)&amp;"-","")&amp;IF('rapp 22'!Q7&gt;0,RIGHT('rapp 22'!A$7,2)&amp;"-","")&amp;IF('rapp 24'!Q7&gt;0,RIGHT('rapp 24'!A$7,2)&amp;"-","")&amp;IF('rapp 24'!Q7&gt;0,RIGHT('rapp 24'!A$7,2)&amp;"-","")</f>
        <v/>
      </c>
      <c r="H23" s="138"/>
    </row>
    <row r="24" spans="1:8" ht="25.5" customHeight="1" x14ac:dyDescent="0.35">
      <c r="A24" s="119" t="str">
        <f xml:space="preserve"> IF(Oplnr=0,"", IF(Oplnr=1,IF('KT 23088'!A18="","",'KT 23088'!A18),IF(Oplnr=2,IF('KT 23088'!A46="","",'KT 23088'!A46))))</f>
        <v>B1-K3-W2</v>
      </c>
      <c r="B24" s="253" t="str">
        <f xml:space="preserve"> IF(Oplnr=0,"", IF(Oplnr=1,IF('KT 23088'!B18="","",'KT 23088'!B18),IF(Oplnr=2,IF('KT 23088'!B46="","",'KT 23088'!B46))))</f>
        <v>Levert het product op</v>
      </c>
      <c r="C24" s="254"/>
      <c r="D24" s="199" t="s">
        <v>45</v>
      </c>
      <c r="E24" s="199" t="s">
        <v>220</v>
      </c>
      <c r="F24" s="199" t="s">
        <v>66</v>
      </c>
      <c r="G24" s="210" t="str">
        <f>IF('rapp 01'!Q8&gt;0,RIGHT('rapp 01'!A$7,2)&amp;"-","")&amp;IF('rapp 02'!Q8&gt;0,RIGHT('rapp 02'!A$7,2)&amp;"-","")&amp;IF('rapp 03'!Q8&gt;0,RIGHT('rapp 03'!A$7,2)&amp;"-","")&amp;IF('rapp 04'!Q8&gt;0,RIGHT('rapp 04'!A$7,2)&amp;"-","")&amp;IF('rapp 05'!Q8&gt;0,RIGHT('rapp 05'!A$7,2)&amp;"-","")&amp;IF('rapp 06'!Q8&gt;0,RIGHT('rapp 06'!A$7,2)&amp;"-","")&amp;IF('rapp 07'!Q8&gt;0,RIGHT('rapp 07'!A$7,2)&amp;"-","")&amp;IF('rapp 08'!Q8&gt;0,RIGHT('rapp 08'!A$7,2)&amp;"-","")&amp;IF('rapp 09'!Q8&gt;0,RIGHT('rapp 09'!A$7,2)&amp;"-","")&amp;IF('rapp 10'!Q8&gt;0,RIGHT('rapp 10'!A$7,2)&amp;"-","")&amp;IF('rapp 11'!Q8&gt;0,RIGHT('rapp 11'!A$7,2)&amp;"-","")&amp;IF('rapp 12'!Q8&gt;0,RIGHT('rapp 12'!A$7,2)&amp;"-","")&amp;IF('rapp 13'!Q8&gt;0,RIGHT('rapp 13'!A$7,2)&amp;"-","")&amp;IF('rapp 14'!Q8&gt;0,RIGHT('rapp 14'!A$7,2)&amp;"-","")&amp;IF('rapp 15'!Q8&gt;0,RIGHT('rapp 15'!A$7,2)&amp;"-","")&amp;IF('rapp 16'!Q8&gt;0,RIGHT('rapp 16'!A$7,2)&amp;"-","")&amp;IF('rapp 17'!Q8&gt;0,RIGHT('rapp 17'!A$7,2)&amp;"-","")&amp;IF('rapp 18'!Q8&gt;0,RIGHT('rapp 18'!A$7,2)&amp;"-","")&amp;IF('rapp 19'!Q8&gt;0,RIGHT('rapp 19'!A$7,2)&amp;"-","")&amp;IF('rapp 20'!Q8&gt;0,RIGHT('rapp 20'!A$7,2)&amp;"-","")&amp;IF('rapp 21'!Q8&gt;0,RIGHT('rapp 21'!A$7,2)&amp;"-","")&amp;IF('rapp 22'!Q8&gt;0,RIGHT('rapp 22'!A$7,2)&amp;"-","")&amp;IF('rapp 24'!Q8&gt;0,RIGHT('rapp 24'!A$7,2)&amp;"-","")&amp;IF('rapp 24'!Q8&gt;0,RIGHT('rapp 24'!A$7,2)&amp;"-","")</f>
        <v/>
      </c>
      <c r="H24" s="138"/>
    </row>
    <row r="25" spans="1:8" ht="25.5" customHeight="1" x14ac:dyDescent="0.35">
      <c r="A25" s="119" t="str">
        <f xml:space="preserve"> IF(Oplnr=0,"", IF(Oplnr=1,IF('KT 23088'!A19="","",'KT 23088'!A19),IF(Oplnr=2,IF('KT 23088'!A47="","",'KT 23088'!A47))))</f>
        <v>B1-K3-W3</v>
      </c>
      <c r="B25" s="253" t="str">
        <f xml:space="preserve"> IF(Oplnr=0,"", IF(Oplnr=1,IF('KT 23088'!B19="","",'KT 23088'!B19),IF(Oplnr=2,IF('KT 23088'!B47="","",'KT 23088'!B47))))</f>
        <v>Evalueert het opgeleverde product</v>
      </c>
      <c r="C25" s="254"/>
      <c r="D25" s="199" t="s">
        <v>45</v>
      </c>
      <c r="E25" s="199" t="s">
        <v>220</v>
      </c>
      <c r="F25" s="199" t="s">
        <v>66</v>
      </c>
      <c r="G25" s="210" t="str">
        <f>IF('rapp 01'!Q9&gt;0,RIGHT('rapp 01'!A$7,2)&amp;"-","")&amp;IF('rapp 02'!Q9&gt;0,RIGHT('rapp 02'!A$7,2)&amp;"-","")&amp;IF('rapp 03'!Q9&gt;0,RIGHT('rapp 03'!A$7,2)&amp;"-","")&amp;IF('rapp 04'!Q9&gt;0,RIGHT('rapp 04'!A$7,2)&amp;"-","")&amp;IF('rapp 05'!Q9&gt;0,RIGHT('rapp 05'!A$7,2)&amp;"-","")&amp;IF('rapp 06'!Q9&gt;0,RIGHT('rapp 06'!A$7,2)&amp;"-","")&amp;IF('rapp 07'!Q9&gt;0,RIGHT('rapp 07'!A$7,2)&amp;"-","")&amp;IF('rapp 08'!Q9&gt;0,RIGHT('rapp 08'!A$7,2)&amp;"-","")&amp;IF('rapp 09'!Q9&gt;0,RIGHT('rapp 09'!A$7,2)&amp;"-","")&amp;IF('rapp 10'!Q9&gt;0,RIGHT('rapp 10'!A$7,2)&amp;"-","")&amp;IF('rapp 11'!Q9&gt;0,RIGHT('rapp 11'!A$7,2)&amp;"-","")&amp;IF('rapp 12'!Q9&gt;0,RIGHT('rapp 12'!A$7,2)&amp;"-","")&amp;IF('rapp 13'!Q9&gt;0,RIGHT('rapp 13'!A$7,2)&amp;"-","")&amp;IF('rapp 14'!Q9&gt;0,RIGHT('rapp 14'!A$7,2)&amp;"-","")&amp;IF('rapp 15'!Q9&gt;0,RIGHT('rapp 15'!A$7,2)&amp;"-","")&amp;IF('rapp 16'!Q9&gt;0,RIGHT('rapp 16'!A$7,2)&amp;"-","")&amp;IF('rapp 17'!Q9&gt;0,RIGHT('rapp 17'!A$7,2)&amp;"-","")&amp;IF('rapp 18'!Q9&gt;0,RIGHT('rapp 18'!A$7,2)&amp;"-","")&amp;IF('rapp 19'!Q9&gt;0,RIGHT('rapp 19'!A$7,2)&amp;"-","")&amp;IF('rapp 20'!Q9&gt;0,RIGHT('rapp 20'!A$7,2)&amp;"-","")&amp;IF('rapp 21'!Q9&gt;0,RIGHT('rapp 21'!A$7,2)&amp;"-","")&amp;IF('rapp 22'!Q9&gt;0,RIGHT('rapp 22'!A$7,2)&amp;"-","")&amp;IF('rapp 24'!Q9&gt;0,RIGHT('rapp 24'!A$7,2)&amp;"-","")&amp;IF('rapp 24'!Q9&gt;0,RIGHT('rapp 24'!A$7,2)&amp;"-","")</f>
        <v/>
      </c>
      <c r="H25" s="138"/>
    </row>
    <row r="26" spans="1:8" ht="25.5" customHeight="1" x14ac:dyDescent="0.35">
      <c r="A26" s="119" t="str">
        <f xml:space="preserve"> IF(Oplnr=0,"", IF(Oplnr=1,IF('KT 23088'!A20="","",'KT 23088'!A20),IF(Oplnr=2,IF('KT 23088'!A48="","",'KT 23088'!A48))))</f>
        <v/>
      </c>
      <c r="B26" s="253" t="str">
        <f xml:space="preserve"> IF(Oplnr=0,"", IF(Oplnr=1,IF('KT 23088'!B20="","",'KT 23088'!B20),IF(Oplnr=2,IF('KT 23088'!B48="","",'KT 23088'!B48))))</f>
        <v/>
      </c>
      <c r="C26" s="254"/>
      <c r="D26" s="199"/>
      <c r="E26" s="199"/>
      <c r="F26" s="199"/>
      <c r="G26" s="210"/>
      <c r="H26" s="138"/>
    </row>
    <row r="27" spans="1:8" ht="25.5" customHeight="1" x14ac:dyDescent="0.35">
      <c r="A27" s="119" t="str">
        <f xml:space="preserve"> IF(Oplnr=0,"", IF(Oplnr=1,IF('KT 23088'!A21="","",'KT 23088'!A21),IF(Oplnr=2,IF('KT 23088'!A49="","",'KT 23088'!A49))))</f>
        <v/>
      </c>
      <c r="B27" s="253" t="str">
        <f xml:space="preserve"> IF(Oplnr=0,"", IF(Oplnr=1,IF('KT 23088'!B21="","",'KT 23088'!B21),IF(Oplnr=2,IF('KT 23088'!B49="","",'KT 23088'!B49))))</f>
        <v/>
      </c>
      <c r="C27" s="254"/>
      <c r="D27" s="199"/>
      <c r="E27" s="199"/>
      <c r="F27" s="199"/>
      <c r="G27" s="211"/>
      <c r="H27" s="138"/>
    </row>
    <row r="28" spans="1:8" ht="25.5" customHeight="1" x14ac:dyDescent="0.35">
      <c r="A28" s="115" t="str">
        <f xml:space="preserve"> IF(Oplnr=0,"", IF(Oplnr=1,IF('KT 23088'!A22="","",'KT 23088'!A22),IF(Oplnr=2,IF('KT 23088'!A50="","",'KT 23088'!A50))))</f>
        <v>P1-K1</v>
      </c>
      <c r="B28" s="255" t="str">
        <f xml:space="preserve"> IF(Oplnr=0,"", IF(Oplnr=1,IF('KT 23088'!B22="","",'KT 23088'!B22),IF(Oplnr=2,IF('KT 23088'!B50="","",'KT 23088'!B50))))</f>
        <v>Onderhoudt en beheert de applicatie</v>
      </c>
      <c r="C28" s="256"/>
      <c r="D28" s="200" t="s">
        <v>219</v>
      </c>
      <c r="E28" s="200" t="s">
        <v>42</v>
      </c>
      <c r="F28" s="200" t="s">
        <v>44</v>
      </c>
      <c r="G28" s="121"/>
      <c r="H28" s="138"/>
    </row>
    <row r="29" spans="1:8" ht="25.5" customHeight="1" x14ac:dyDescent="0.35">
      <c r="A29" s="117" t="str">
        <f xml:space="preserve"> IF(Oplnr=0,"", IF(Oplnr=1,IF('KT 23088'!A23="","",'KT 23088'!A23),IF(Oplnr=2,IF('KT 23088'!A51="","",'KT 23088'!A51))))</f>
        <v>Nr.</v>
      </c>
      <c r="B29" s="263" t="str">
        <f xml:space="preserve"> IF(Oplnr=0,"", IF(Oplnr=1,IF('KT 23088'!B23="","",'KT 23088'!B23),IF(Oplnr=2,IF('KT 23088'!B51="","",'KT 23088'!B51))))</f>
        <v>Werkproces</v>
      </c>
      <c r="C29" s="265"/>
      <c r="D29" s="202"/>
      <c r="E29" s="202"/>
      <c r="F29" s="202"/>
      <c r="G29" s="122" t="s">
        <v>59</v>
      </c>
      <c r="H29" s="138"/>
    </row>
    <row r="30" spans="1:8" ht="25.5" customHeight="1" x14ac:dyDescent="0.35">
      <c r="A30" s="119" t="str">
        <f xml:space="preserve"> IF(Oplnr=0,"", IF(Oplnr=1,IF('KT 23088'!A24="","",'KT 23088'!A24),IF(Oplnr=2,IF('KT 23088'!A52="","",'KT 23088'!A52))))</f>
        <v>P1-K1-W1</v>
      </c>
      <c r="B30" s="253" t="str">
        <f xml:space="preserve"> IF(Oplnr=0,"", IF(Oplnr=1,IF('KT 23088'!B24="","",'KT 23088'!B24),IF(Oplnr=2,IF('KT 23088'!B52="","",'KT 23088'!B52))))</f>
        <v>Onderhoudt een applicatie</v>
      </c>
      <c r="C30" s="254"/>
      <c r="D30" s="199" t="s">
        <v>45</v>
      </c>
      <c r="E30" s="199" t="s">
        <v>220</v>
      </c>
      <c r="F30" s="199" t="s">
        <v>66</v>
      </c>
      <c r="G30" s="212" t="str">
        <f>IF('rapp 01'!Q10&gt;0,RIGHT('rapp 01'!A$7,2)&amp;"-","")&amp;IF('rapp 02'!Q10&gt;0,RIGHT('rapp 02'!A$7,2)&amp;"-","")&amp;IF('rapp 03'!Q10&gt;0,RIGHT('rapp 03'!A$7,2)&amp;"-","")&amp;IF('rapp 04'!Q10&gt;0,RIGHT('rapp 04'!A$7,2)&amp;"-","")&amp;IF('rapp 05'!Q10&gt;0,RIGHT('rapp 05'!A$7,2)&amp;"-","")&amp;IF('rapp 06'!Q10&gt;0,RIGHT('rapp 06'!A$7,2)&amp;"-","")&amp;IF('rapp 07'!Q10&gt;0,RIGHT('rapp 07'!A$7,2)&amp;"-","")&amp;IF('rapp 08'!Q10&gt;0,RIGHT('rapp 08'!A$7,2)&amp;"-","")&amp;IF('rapp 09'!Q10&gt;0,RIGHT('rapp 09'!A$7,2)&amp;"-","")&amp;IF('rapp 10'!Q10&gt;0,RIGHT('rapp 10'!A$7,2)&amp;"-","")&amp;IF('rapp 11'!Q10&gt;0,RIGHT('rapp 11'!A$7,2)&amp;"-","")&amp;IF('rapp 12'!Q10&gt;0,RIGHT('rapp 12'!A$7,2)&amp;"-","")&amp;IF('rapp 13'!Q10&gt;0,RIGHT('rapp 13'!A$7,2)&amp;"-","")&amp;IF('rapp 14'!Q10&gt;0,RIGHT('rapp 14'!A$7,2)&amp;"-","")&amp;IF('rapp 15'!Q10&gt;0,RIGHT('rapp 15'!A$7,2)&amp;"-","")&amp;IF('rapp 16'!Q10&gt;0,RIGHT('rapp 16'!A$7,2)&amp;"-","")&amp;IF('rapp 17'!Q10&gt;0,RIGHT('rapp 17'!A$7,2)&amp;"-","")&amp;IF('rapp 18'!Q10&gt;0,RIGHT('rapp 18'!A$7,2)&amp;"-","")&amp;IF('rapp 19'!Q10&gt;0,RIGHT('rapp 19'!A$7,2)&amp;"-","")&amp;IF('rapp 20'!Q10&gt;0,RIGHT('rapp 20'!A$7,2)&amp;"-","")&amp;IF('rapp 21'!Q10&gt;0,RIGHT('rapp 21'!A$7,2)&amp;"-","")&amp;IF('rapp 22'!Q10&gt;0,RIGHT('rapp 22'!A$7,2)&amp;"-","")&amp;IF('rapp 23'!Q10&gt;0,RIGHT('rapp 23'!A$7,2)&amp;"-","")&amp;IF('rapp 24'!Q10&gt;0,RIGHT('rapp 24'!A$7,2)&amp;"-","")</f>
        <v/>
      </c>
      <c r="H30" s="138"/>
    </row>
    <row r="31" spans="1:8" ht="25.5" customHeight="1" x14ac:dyDescent="0.35">
      <c r="A31" s="119" t="str">
        <f xml:space="preserve"> IF(Oplnr=0,"", IF(Oplnr=1,IF('KT 23088'!A25="","",'KT 23088'!A25),IF(Oplnr=2,IF('KT 23088'!A53="","",'KT 23088'!A53))))</f>
        <v>P1-K1-W2</v>
      </c>
      <c r="B31" s="253" t="str">
        <f xml:space="preserve"> IF(Oplnr=0,"", IF(Oplnr=1,IF('KT 23088'!B25="","",'KT 23088'!B25),IF(Oplnr=2,IF('KT 23088'!B53="","",'KT 23088'!B53))))</f>
        <v>Beheert gegevens</v>
      </c>
      <c r="C31" s="254"/>
      <c r="D31" s="199" t="s">
        <v>45</v>
      </c>
      <c r="E31" s="199" t="s">
        <v>220</v>
      </c>
      <c r="F31" s="199" t="s">
        <v>66</v>
      </c>
      <c r="G31" s="212" t="str">
        <f>IF('rapp 01'!Q11&gt;0,RIGHT('rapp 01'!A$7,2)&amp;"-","")&amp;IF('rapp 02'!Q11&gt;0,RIGHT('rapp 02'!A$7,2)&amp;"-","")&amp;IF('rapp 03'!Q11&gt;0,RIGHT('rapp 03'!A$7,2)&amp;"-","")&amp;IF('rapp 04'!Q11&gt;0,RIGHT('rapp 04'!A$7,2)&amp;"-","")&amp;IF('rapp 05'!Q11&gt;0,RIGHT('rapp 05'!A$7,2)&amp;"-","")&amp;IF('rapp 06'!Q11&gt;0,RIGHT('rapp 06'!A$7,2)&amp;"-","")&amp;IF('rapp 07'!Q11&gt;0,RIGHT('rapp 07'!A$7,2)&amp;"-","")&amp;IF('rapp 08'!Q11&gt;0,RIGHT('rapp 08'!A$7,2)&amp;"-","")&amp;IF('rapp 09'!Q11&gt;0,RIGHT('rapp 09'!A$7,2)&amp;"-","")&amp;IF('rapp 10'!Q11&gt;0,RIGHT('rapp 10'!A$7,2)&amp;"-","")&amp;IF('rapp 11'!Q11&gt;0,RIGHT('rapp 11'!A$7,2)&amp;"-","")&amp;IF('rapp 12'!Q11&gt;0,RIGHT('rapp 12'!A$7,2)&amp;"-","")&amp;IF('rapp 13'!Q11&gt;0,RIGHT('rapp 13'!A$7,2)&amp;"-","")&amp;IF('rapp 14'!Q11&gt;0,RIGHT('rapp 14'!A$7,2)&amp;"-","")&amp;IF('rapp 15'!Q11&gt;0,RIGHT('rapp 15'!A$7,2)&amp;"-","")&amp;IF('rapp 16'!Q11&gt;0,RIGHT('rapp 16'!A$7,2)&amp;"-","")&amp;IF('rapp 17'!Q11&gt;0,RIGHT('rapp 17'!A$7,2)&amp;"-","")&amp;IF('rapp 18'!Q11&gt;0,RIGHT('rapp 18'!A$7,2)&amp;"-","")&amp;IF('rapp 19'!Q11&gt;0,RIGHT('rapp 19'!A$7,2)&amp;"-","")&amp;IF('rapp 20'!Q11&gt;0,RIGHT('rapp 20'!A$7,2)&amp;"-","")&amp;IF('rapp 21'!Q11&gt;0,RIGHT('rapp 21'!A$7,2)&amp;"-","")&amp;IF('rapp 22'!Q11&gt;0,RIGHT('rapp 22'!A$7,2)&amp;"-","")&amp;IF('rapp 23'!Q11&gt;0,RIGHT('rapp 23'!A$7,2)&amp;"-","")&amp;IF('rapp 24'!Q11&gt;0,RIGHT('rapp 24'!A$7,2)&amp;"-","")</f>
        <v/>
      </c>
      <c r="H31" s="138"/>
    </row>
    <row r="32" spans="1:8" ht="25.5" customHeight="1" x14ac:dyDescent="0.35">
      <c r="A32" s="119" t="str">
        <f xml:space="preserve"> IF(Oplnr=0,"", IF(Oplnr=1,IF('KT 23088'!A26="","",'KT 23088'!A26),IF(Oplnr=2,IF('KT 23088'!A54="","",'KT 23088'!A54))))</f>
        <v/>
      </c>
      <c r="B32" s="253" t="str">
        <f xml:space="preserve"> IF(Oplnr=0,"", IF(Oplnr=1,IF('KT 23088'!B26="","",'KT 23088'!B26),IF(Oplnr=2,IF('KT 23088'!B54="","",'KT 23088'!B54))))</f>
        <v/>
      </c>
      <c r="C32" s="254"/>
      <c r="D32" s="199"/>
      <c r="E32" s="199"/>
      <c r="F32" s="199"/>
      <c r="G32" s="212"/>
      <c r="H32" s="138"/>
    </row>
    <row r="33" spans="1:8" ht="25.5" customHeight="1" x14ac:dyDescent="0.35">
      <c r="A33" s="119" t="str">
        <f xml:space="preserve"> IF(Oplnr=0,"", IF(Oplnr=1,IF('KT 23088'!A27="","",'KT 23088'!A27),IF(Oplnr=2,IF('KT 23088'!A55="","",'KT 23088'!A55))))</f>
        <v/>
      </c>
      <c r="B33" s="253" t="str">
        <f xml:space="preserve"> IF(Oplnr=0,"", IF(Oplnr=1,IF('KT 23088'!B27="","",'KT 23088'!B27),IF(Oplnr=2,IF('KT 23088'!B55="","",'KT 23088'!B55))))</f>
        <v/>
      </c>
      <c r="C33" s="254"/>
      <c r="D33" s="199"/>
      <c r="E33" s="199"/>
      <c r="F33" s="199"/>
      <c r="G33" s="212"/>
      <c r="H33" s="138"/>
    </row>
    <row r="34" spans="1:8" ht="25.5" customHeight="1" x14ac:dyDescent="0.35">
      <c r="A34" s="119" t="str">
        <f xml:space="preserve"> IF(Oplnr=0,"", IF(Oplnr=1,IF('KT 23088'!A28="","",'KT 23088'!A28),IF(Oplnr=2,IF('KT 23088'!A56="","",'KT 23088'!A56))))</f>
        <v/>
      </c>
      <c r="B34" s="253" t="str">
        <f xml:space="preserve"> IF(Oplnr=0,"", IF(Oplnr=1,IF('KT 23088'!B28="","",'KT 23088'!B28),IF(Oplnr=2,IF('KT 23088'!B56="","",'KT 23088'!B56))))</f>
        <v/>
      </c>
      <c r="C34" s="254"/>
      <c r="D34" s="199"/>
      <c r="E34" s="199"/>
      <c r="F34" s="199"/>
      <c r="G34" s="212"/>
      <c r="H34" s="138"/>
    </row>
    <row r="35" spans="1:8" x14ac:dyDescent="0.35">
      <c r="A35" s="123"/>
      <c r="B35" s="207"/>
      <c r="C35" s="207"/>
      <c r="D35" s="207"/>
      <c r="E35" s="207"/>
      <c r="F35" s="207"/>
      <c r="G35" s="126"/>
      <c r="H35" s="138"/>
    </row>
    <row r="36" spans="1:8" x14ac:dyDescent="0.35">
      <c r="A36" s="112"/>
      <c r="B36" s="114"/>
      <c r="C36" s="114"/>
      <c r="D36" s="114"/>
      <c r="E36" s="114"/>
      <c r="F36" s="114"/>
      <c r="G36" s="113"/>
    </row>
    <row r="37" spans="1:8" x14ac:dyDescent="0.35">
      <c r="A37" s="112"/>
      <c r="B37" s="114"/>
      <c r="C37" s="114"/>
      <c r="D37" s="114"/>
      <c r="E37" s="114"/>
      <c r="F37" s="114"/>
      <c r="G37" s="113"/>
    </row>
    <row r="38" spans="1:8" x14ac:dyDescent="0.35">
      <c r="A38" s="112"/>
      <c r="B38" s="114"/>
      <c r="C38" s="114"/>
      <c r="D38" s="114"/>
      <c r="E38" s="114"/>
      <c r="F38" s="114"/>
      <c r="G38" s="113"/>
    </row>
    <row r="39" spans="1:8" x14ac:dyDescent="0.35">
      <c r="A39" s="112"/>
      <c r="B39" s="114"/>
      <c r="C39" s="114"/>
      <c r="D39" s="114"/>
      <c r="E39" s="114"/>
      <c r="F39" s="114"/>
      <c r="G39" s="113"/>
    </row>
    <row r="40" spans="1:8" x14ac:dyDescent="0.35">
      <c r="A40" s="112"/>
      <c r="B40" s="114"/>
      <c r="C40" s="114"/>
      <c r="D40" s="114"/>
      <c r="E40" s="114"/>
      <c r="F40" s="114"/>
      <c r="G40" s="113"/>
    </row>
    <row r="41" spans="1:8" x14ac:dyDescent="0.35">
      <c r="A41" s="112"/>
      <c r="B41" s="114"/>
      <c r="C41" s="114"/>
      <c r="D41" s="114"/>
      <c r="E41" s="114"/>
      <c r="F41" s="114"/>
      <c r="G41" s="113"/>
    </row>
    <row r="42" spans="1:8" x14ac:dyDescent="0.35">
      <c r="A42" s="112"/>
      <c r="B42" s="114"/>
      <c r="C42" s="114"/>
      <c r="D42" s="114"/>
      <c r="E42" s="114"/>
      <c r="F42" s="114"/>
      <c r="G42" s="113"/>
    </row>
    <row r="43" spans="1:8" x14ac:dyDescent="0.35">
      <c r="A43" s="112"/>
      <c r="B43" s="114"/>
      <c r="C43" s="114"/>
      <c r="D43" s="114"/>
      <c r="E43" s="114"/>
      <c r="F43" s="114"/>
      <c r="G43" s="113"/>
    </row>
    <row r="44" spans="1:8" x14ac:dyDescent="0.35">
      <c r="A44" s="112"/>
      <c r="B44" s="114"/>
      <c r="C44" s="114"/>
      <c r="D44" s="114"/>
      <c r="E44" s="114"/>
      <c r="F44" s="114"/>
      <c r="G44" s="113"/>
    </row>
    <row r="45" spans="1:8" x14ac:dyDescent="0.35">
      <c r="A45" s="112"/>
      <c r="B45" s="114"/>
      <c r="C45" s="114"/>
      <c r="D45" s="114"/>
      <c r="E45" s="114"/>
      <c r="F45" s="114"/>
      <c r="G45" s="113"/>
    </row>
    <row r="46" spans="1:8" x14ac:dyDescent="0.35">
      <c r="A46" s="112"/>
      <c r="B46" s="114"/>
      <c r="C46" s="114"/>
      <c r="D46" s="114"/>
      <c r="E46" s="114"/>
      <c r="F46" s="114"/>
      <c r="G46" s="113"/>
    </row>
    <row r="47" spans="1:8" x14ac:dyDescent="0.35">
      <c r="A47" s="112"/>
      <c r="B47" s="114"/>
      <c r="C47" s="114"/>
      <c r="D47" s="114"/>
      <c r="E47" s="114"/>
      <c r="F47" s="114"/>
      <c r="G47" s="113"/>
    </row>
    <row r="48" spans="1:8" x14ac:dyDescent="0.35">
      <c r="A48" s="112"/>
      <c r="B48" s="114"/>
      <c r="C48" s="114"/>
      <c r="D48" s="114"/>
      <c r="E48" s="114"/>
      <c r="F48" s="114"/>
      <c r="G48" s="113"/>
    </row>
    <row r="49" spans="1:7" x14ac:dyDescent="0.35">
      <c r="A49" s="112"/>
      <c r="B49" s="114"/>
      <c r="C49" s="114"/>
      <c r="D49" s="114"/>
      <c r="E49" s="114"/>
      <c r="F49" s="114"/>
      <c r="G49" s="113"/>
    </row>
    <row r="50" spans="1:7" x14ac:dyDescent="0.35">
      <c r="A50" s="112"/>
      <c r="B50" s="114"/>
      <c r="C50" s="114"/>
      <c r="D50" s="114"/>
      <c r="E50" s="114"/>
      <c r="F50" s="114"/>
      <c r="G50" s="113"/>
    </row>
    <row r="51" spans="1:7" x14ac:dyDescent="0.35">
      <c r="A51" s="112"/>
      <c r="B51" s="114"/>
      <c r="C51" s="114"/>
      <c r="D51" s="114"/>
      <c r="E51" s="114"/>
      <c r="F51" s="114"/>
      <c r="G51" s="113"/>
    </row>
    <row r="52" spans="1:7" x14ac:dyDescent="0.35">
      <c r="A52" s="112"/>
      <c r="B52" s="114"/>
      <c r="C52" s="114"/>
      <c r="D52" s="114"/>
      <c r="E52" s="114"/>
      <c r="F52" s="114"/>
      <c r="G52" s="113"/>
    </row>
    <row r="53" spans="1:7" x14ac:dyDescent="0.35">
      <c r="A53" s="112"/>
      <c r="B53" s="114"/>
      <c r="C53" s="114"/>
      <c r="D53" s="114"/>
      <c r="E53" s="114"/>
      <c r="F53" s="114"/>
      <c r="G53" s="113"/>
    </row>
    <row r="54" spans="1:7" x14ac:dyDescent="0.35">
      <c r="A54" s="112"/>
      <c r="B54" s="114"/>
      <c r="C54" s="114"/>
      <c r="D54" s="114"/>
      <c r="E54" s="114"/>
      <c r="F54" s="114"/>
      <c r="G54" s="113"/>
    </row>
    <row r="55" spans="1:7" x14ac:dyDescent="0.35">
      <c r="A55" s="112"/>
      <c r="B55" s="114"/>
      <c r="C55" s="114"/>
      <c r="D55" s="114"/>
      <c r="E55" s="114"/>
      <c r="F55" s="114"/>
      <c r="G55" s="113"/>
    </row>
    <row r="56" spans="1:7" x14ac:dyDescent="0.35">
      <c r="A56" s="112"/>
      <c r="B56" s="114"/>
      <c r="C56" s="114"/>
      <c r="D56" s="114"/>
      <c r="E56" s="114"/>
      <c r="F56" s="114"/>
      <c r="G56" s="113"/>
    </row>
    <row r="57" spans="1:7" x14ac:dyDescent="0.35">
      <c r="A57" s="112"/>
      <c r="B57" s="114"/>
      <c r="C57" s="114"/>
      <c r="D57" s="114"/>
      <c r="E57" s="114"/>
      <c r="F57" s="114"/>
      <c r="G57" s="113"/>
    </row>
    <row r="58" spans="1:7" x14ac:dyDescent="0.35">
      <c r="A58" s="112"/>
      <c r="B58" s="114"/>
      <c r="C58" s="114"/>
      <c r="D58" s="114"/>
      <c r="E58" s="114"/>
      <c r="F58" s="114"/>
      <c r="G58" s="113"/>
    </row>
    <row r="59" spans="1:7" x14ac:dyDescent="0.35">
      <c r="A59" s="112"/>
      <c r="B59" s="114"/>
      <c r="C59" s="114"/>
      <c r="D59" s="114"/>
      <c r="E59" s="114"/>
      <c r="F59" s="114"/>
      <c r="G59" s="113"/>
    </row>
    <row r="60" spans="1:7" x14ac:dyDescent="0.35">
      <c r="A60" s="112"/>
      <c r="B60" s="114"/>
      <c r="C60" s="114"/>
      <c r="D60" s="114"/>
      <c r="E60" s="114"/>
      <c r="F60" s="114"/>
      <c r="G60" s="113"/>
    </row>
    <row r="61" spans="1:7" x14ac:dyDescent="0.35">
      <c r="A61" s="112"/>
      <c r="B61" s="114"/>
      <c r="C61" s="114"/>
      <c r="D61" s="114"/>
      <c r="E61" s="114"/>
      <c r="F61" s="114"/>
      <c r="G61" s="113"/>
    </row>
    <row r="62" spans="1:7" x14ac:dyDescent="0.35">
      <c r="A62" s="112"/>
      <c r="B62" s="114"/>
      <c r="C62" s="114"/>
      <c r="D62" s="114"/>
      <c r="E62" s="114"/>
      <c r="F62" s="114"/>
      <c r="G62" s="113"/>
    </row>
    <row r="63" spans="1:7" x14ac:dyDescent="0.35">
      <c r="A63" s="112"/>
      <c r="B63" s="114"/>
      <c r="C63" s="114"/>
      <c r="D63" s="114"/>
      <c r="E63" s="114"/>
      <c r="F63" s="114"/>
      <c r="G63" s="113"/>
    </row>
    <row r="64" spans="1:7" x14ac:dyDescent="0.35">
      <c r="A64" s="112"/>
      <c r="B64" s="114"/>
      <c r="C64" s="114"/>
      <c r="D64" s="114"/>
      <c r="E64" s="114"/>
      <c r="F64" s="114"/>
      <c r="G64" s="113"/>
    </row>
    <row r="65" spans="1:7" x14ac:dyDescent="0.35">
      <c r="A65" s="112"/>
      <c r="B65" s="114"/>
      <c r="C65" s="114"/>
      <c r="D65" s="114"/>
      <c r="E65" s="114"/>
      <c r="F65" s="114"/>
      <c r="G65" s="113"/>
    </row>
    <row r="66" spans="1:7" x14ac:dyDescent="0.35">
      <c r="A66" s="112"/>
      <c r="B66" s="114"/>
      <c r="C66" s="114"/>
      <c r="D66" s="114"/>
      <c r="E66" s="114"/>
      <c r="F66" s="114"/>
      <c r="G66" s="113"/>
    </row>
    <row r="67" spans="1:7" x14ac:dyDescent="0.35">
      <c r="A67" s="112"/>
      <c r="B67" s="114"/>
      <c r="C67" s="114"/>
      <c r="D67" s="114"/>
      <c r="E67" s="114"/>
      <c r="F67" s="114"/>
      <c r="G67" s="113"/>
    </row>
    <row r="68" spans="1:7" x14ac:dyDescent="0.35">
      <c r="A68" s="112"/>
      <c r="B68" s="114"/>
      <c r="C68" s="114"/>
      <c r="D68" s="114"/>
      <c r="E68" s="114"/>
      <c r="F68" s="114"/>
      <c r="G68" s="113"/>
    </row>
    <row r="69" spans="1:7" x14ac:dyDescent="0.35">
      <c r="A69" s="112"/>
      <c r="B69" s="114"/>
      <c r="C69" s="114"/>
      <c r="D69" s="114"/>
      <c r="E69" s="114"/>
      <c r="F69" s="114"/>
      <c r="G69" s="113"/>
    </row>
  </sheetData>
  <sheetProtection algorithmName="SHA-512" hashValue="dQJD+CJDMx51y+u1zOSSfFkXDbxsqq/4wvGwWni8Hl2qUcawqgTonqw3/UvN4MzpofRe1tP3D+aSvGRsYjuVHw==" saltValue="zPhb01gEO+N7qLcDi9AogA==" spinCount="100000" sheet="1" selectLockedCells="1"/>
  <mergeCells count="32">
    <mergeCell ref="B33:C33"/>
    <mergeCell ref="B34:C34"/>
    <mergeCell ref="B32:C32"/>
    <mergeCell ref="B28:C28"/>
    <mergeCell ref="B22:C22"/>
    <mergeCell ref="B23:C23"/>
    <mergeCell ref="B24:C24"/>
    <mergeCell ref="B25:C25"/>
    <mergeCell ref="B26:C26"/>
    <mergeCell ref="B27:C27"/>
    <mergeCell ref="B29:C29"/>
    <mergeCell ref="B30:C30"/>
    <mergeCell ref="B31:C31"/>
    <mergeCell ref="B21:C21"/>
    <mergeCell ref="B10:C10"/>
    <mergeCell ref="B11:C11"/>
    <mergeCell ref="B12:C12"/>
    <mergeCell ref="B13:C13"/>
    <mergeCell ref="B16:C16"/>
    <mergeCell ref="B17:C17"/>
    <mergeCell ref="B15:C15"/>
    <mergeCell ref="B14:C14"/>
    <mergeCell ref="B18:C18"/>
    <mergeCell ref="B19:C19"/>
    <mergeCell ref="B20:C20"/>
    <mergeCell ref="B9:C9"/>
    <mergeCell ref="B7:C7"/>
    <mergeCell ref="A1:G1"/>
    <mergeCell ref="A3:G3"/>
    <mergeCell ref="A4:G4"/>
    <mergeCell ref="A5:G5"/>
    <mergeCell ref="B8:F8"/>
  </mergeCells>
  <phoneticPr fontId="6" type="noConversion"/>
  <pageMargins left="0.78740157480314965" right="0.70866141732283472" top="0.59055118110236227" bottom="1.4173228346456694" header="0.51181102362204722" footer="0.55118110236220474"/>
  <pageSetup paperSize="9" scale="63" fitToHeight="0" orientation="portrait" r:id="rId1"/>
  <headerFooter alignWithMargins="0">
    <oddFooter>&amp;LParaaf Student
__________________________
Bijlage 4: Kerntaken&amp;CParaaf Praktijkopleider
_________________________
&amp;P van &amp;N&amp;RParraaf Studieloopbaanbegeleider
__________________________
Print &amp;D</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Blad06">
    <pageSetUpPr fitToPage="1"/>
  </sheetPr>
  <dimension ref="A1:Q49"/>
  <sheetViews>
    <sheetView zoomScale="90" zoomScaleNormal="90" workbookViewId="0">
      <selection activeCell="C9" sqref="C9:I9"/>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8.6640625" customWidth="1"/>
    <col min="10" max="10" width="10.796875" customWidth="1"/>
    <col min="11" max="12" width="13.265625" customWidth="1"/>
    <col min="13" max="13" width="16.53125" customWidth="1"/>
    <col min="14" max="14" width="9.1328125" style="9" customWidth="1"/>
    <col min="15" max="15" width="9.06640625" customWidth="1"/>
    <col min="17" max="17" width="9.06640625" style="101"/>
  </cols>
  <sheetData>
    <row r="1" spans="1:17" ht="15" x14ac:dyDescent="0.4">
      <c r="A1" s="22" t="str">
        <f>"Bijlage 6: Weekrapportage "&amp;'Algemene Informatie'!$B$16</f>
        <v>Bijlage 6: Weekrapportage AMO (Applicatie- en mediaontwikkelaar 25187)</v>
      </c>
      <c r="B1" s="22"/>
      <c r="C1" s="21"/>
      <c r="D1" s="21"/>
      <c r="E1" s="21"/>
      <c r="F1" s="21"/>
      <c r="G1" s="21"/>
      <c r="H1" s="21"/>
      <c r="I1" s="21"/>
      <c r="J1" s="82"/>
      <c r="K1" s="82"/>
      <c r="L1" s="82"/>
      <c r="M1" s="82"/>
      <c r="Q1" s="101">
        <f>COUNTIF(K$9:M$48,Menu!D3)</f>
        <v>0</v>
      </c>
    </row>
    <row r="2" spans="1:17" x14ac:dyDescent="0.35">
      <c r="A2" s="21"/>
      <c r="B2" s="21"/>
      <c r="C2" s="21"/>
      <c r="D2" s="21"/>
      <c r="E2" s="82"/>
      <c r="F2" s="82"/>
      <c r="G2" s="82"/>
      <c r="H2" s="21"/>
      <c r="I2" s="21"/>
      <c r="J2" s="82"/>
      <c r="K2" s="82"/>
      <c r="L2" s="82"/>
      <c r="M2" s="82"/>
      <c r="Q2" s="101">
        <f>COUNTIF(K$9:M$48,Menu!D4)</f>
        <v>0</v>
      </c>
    </row>
    <row r="3" spans="1:17" ht="13.15" x14ac:dyDescent="0.35">
      <c r="A3" s="275" t="s">
        <v>28</v>
      </c>
      <c r="B3" s="275"/>
      <c r="C3" s="275"/>
      <c r="D3" s="90" t="str">
        <f>IF('Algemene Informatie'!$B$3=0,"",'Algemene Informatie'!$B$3&amp;", "&amp;'Algemene Informatie'!$B$4&amp;" ("&amp;'Algemene Informatie'!$B$5&amp;")"&amp;" "&amp;'Algemene Informatie'!$B$13)</f>
        <v/>
      </c>
      <c r="E3" s="86"/>
      <c r="F3" s="88"/>
      <c r="G3" s="89"/>
      <c r="H3" s="21"/>
      <c r="I3" s="275" t="s">
        <v>78</v>
      </c>
      <c r="J3" s="275"/>
      <c r="K3" s="274" t="str">
        <f>IF('Algemene Informatie'!$B$39=0,"",'Algemene Informatie'!$B$39)</f>
        <v>2017-2018</v>
      </c>
      <c r="L3" s="274"/>
      <c r="M3" s="274"/>
      <c r="Q3" s="101">
        <f>COUNTIF(K$9:M$48,Menu!D5)</f>
        <v>0</v>
      </c>
    </row>
    <row r="4" spans="1:17" ht="13.15" x14ac:dyDescent="0.35">
      <c r="A4" s="276" t="s">
        <v>61</v>
      </c>
      <c r="B4" s="277"/>
      <c r="C4" s="278"/>
      <c r="D4" s="90" t="str">
        <f>IF('Algemene Informatie'!$B$17=0,"",'Algemene Informatie'!$B$17)</f>
        <v/>
      </c>
      <c r="E4" s="86"/>
      <c r="F4" s="88"/>
      <c r="G4" s="89"/>
      <c r="H4" s="21"/>
      <c r="I4" s="275" t="s">
        <v>29</v>
      </c>
      <c r="J4" s="275"/>
      <c r="K4" s="274" t="str">
        <f>IF('Algemene Informatie'!$B$28=0,"",'Algemene Informatie'!$B$28)</f>
        <v/>
      </c>
      <c r="L4" s="274"/>
      <c r="M4" s="274"/>
      <c r="Q4" s="101">
        <f>COUNTIF(K$9:M$48,Menu!D6)</f>
        <v>0</v>
      </c>
    </row>
    <row r="5" spans="1:17" ht="13.15" x14ac:dyDescent="0.35">
      <c r="A5" s="275" t="s">
        <v>88</v>
      </c>
      <c r="B5" s="275"/>
      <c r="C5" s="275"/>
      <c r="D5" s="90" t="str">
        <f>IF('Algemene Informatie'!$B$18=0,"",'Algemene Informatie'!$B$18)</f>
        <v/>
      </c>
      <c r="E5" s="86"/>
      <c r="F5" s="86"/>
      <c r="G5" s="82"/>
      <c r="H5" s="21"/>
      <c r="I5" s="275" t="s">
        <v>30</v>
      </c>
      <c r="J5" s="275"/>
      <c r="K5" s="274" t="str">
        <f>IF('Algemene Informatie'!$B$32=0,"",'Algemene Informatie'!$B$32)</f>
        <v/>
      </c>
      <c r="L5" s="274"/>
      <c r="M5" s="274"/>
      <c r="Q5" s="101">
        <f>COUNTIF(K$9:M$48,Menu!D7)</f>
        <v>0</v>
      </c>
    </row>
    <row r="6" spans="1:17" ht="13.15" x14ac:dyDescent="0.35">
      <c r="A6" s="91"/>
      <c r="B6" s="88"/>
      <c r="C6" s="88"/>
      <c r="D6" s="92"/>
      <c r="E6" s="86"/>
      <c r="F6" s="86"/>
      <c r="G6" s="82"/>
      <c r="H6" s="82"/>
      <c r="I6" s="88"/>
      <c r="J6" s="88"/>
      <c r="K6" s="92"/>
      <c r="L6" s="92"/>
      <c r="M6" s="92"/>
      <c r="Q6" s="101">
        <f>COUNTIF(K$9:M$48,Menu!D8)</f>
        <v>0</v>
      </c>
    </row>
    <row r="7" spans="1:17" ht="13.15" x14ac:dyDescent="0.4">
      <c r="A7" s="279" t="str">
        <f>IF(AND(ISNONTEXT($A$9),NOT(ISBLANK($A$9))),"RAPPORTAGE WEEK "&amp;1+INT((A9-DATE(YEAR(A9+4-WEEKDAY(A9+6)),1,5)+WEEKDAY(DATE(YEAR(A9+4-WEEKDAY(A9+6)),1,3)))/7),"RAPPORTAGE WEEK Nr.")</f>
        <v>RAPPORTAGE WEEK 5</v>
      </c>
      <c r="B7" s="280"/>
      <c r="C7" s="280"/>
      <c r="D7" s="280"/>
      <c r="E7" s="280"/>
      <c r="F7" s="280"/>
      <c r="G7" s="280"/>
      <c r="H7" s="280"/>
      <c r="I7" s="280"/>
      <c r="J7" s="280"/>
      <c r="K7" s="280"/>
      <c r="L7" s="280"/>
      <c r="M7" s="281"/>
      <c r="Q7" s="101">
        <f>COUNTIF(K$9:M$48,Menu!D9)</f>
        <v>0</v>
      </c>
    </row>
    <row r="8" spans="1:17" s="61" customFormat="1" ht="13.15" x14ac:dyDescent="0.35">
      <c r="A8" s="109" t="s">
        <v>31</v>
      </c>
      <c r="B8" s="131" t="s">
        <v>75</v>
      </c>
      <c r="C8" s="109" t="s">
        <v>32</v>
      </c>
      <c r="D8" s="132"/>
      <c r="E8" s="132"/>
      <c r="F8" s="132"/>
      <c r="G8" s="132"/>
      <c r="H8" s="132"/>
      <c r="I8" s="133"/>
      <c r="J8" s="134" t="s">
        <v>72</v>
      </c>
      <c r="K8" s="282" t="s">
        <v>221</v>
      </c>
      <c r="L8" s="283"/>
      <c r="M8" s="284"/>
      <c r="N8" s="135"/>
      <c r="Q8" s="101">
        <f>COUNTIF(K$9:M$48,Menu!D10)</f>
        <v>0</v>
      </c>
    </row>
    <row r="9" spans="1:17" ht="12.75" customHeight="1" x14ac:dyDescent="0.35">
      <c r="A9" s="84">
        <f>'BPV-tijd'!B16</f>
        <v>43129</v>
      </c>
      <c r="B9" s="85">
        <v>1</v>
      </c>
      <c r="C9" s="269"/>
      <c r="D9" s="270"/>
      <c r="E9" s="270"/>
      <c r="F9" s="270"/>
      <c r="G9" s="270"/>
      <c r="H9" s="270"/>
      <c r="I9" s="271"/>
      <c r="J9" s="130"/>
      <c r="K9" s="266"/>
      <c r="L9" s="267"/>
      <c r="M9" s="268"/>
      <c r="Q9" s="101">
        <f>COUNTIF(K$9:M$48,Menu!D11)</f>
        <v>0</v>
      </c>
    </row>
    <row r="10" spans="1:17" ht="12.75" customHeight="1" x14ac:dyDescent="0.35">
      <c r="A10" s="84"/>
      <c r="B10" s="85">
        <v>2</v>
      </c>
      <c r="C10" s="269"/>
      <c r="D10" s="270"/>
      <c r="E10" s="270"/>
      <c r="F10" s="270"/>
      <c r="G10" s="270"/>
      <c r="H10" s="270"/>
      <c r="I10" s="271"/>
      <c r="J10" s="130"/>
      <c r="K10" s="266"/>
      <c r="L10" s="267"/>
      <c r="M10" s="268"/>
      <c r="Q10" s="101">
        <f>COUNTIF(K$9:M$48,Menu!D12)</f>
        <v>0</v>
      </c>
    </row>
    <row r="11" spans="1:17" ht="12.75" customHeight="1" x14ac:dyDescent="0.35">
      <c r="A11" s="84"/>
      <c r="B11" s="85">
        <v>3</v>
      </c>
      <c r="C11" s="269"/>
      <c r="D11" s="270"/>
      <c r="E11" s="270"/>
      <c r="F11" s="270"/>
      <c r="G11" s="270"/>
      <c r="H11" s="270"/>
      <c r="I11" s="271"/>
      <c r="J11" s="130"/>
      <c r="K11" s="266"/>
      <c r="L11" s="267"/>
      <c r="M11" s="268"/>
      <c r="Q11" s="101">
        <f>COUNTIF(K$9:M$48,Menu!D13)</f>
        <v>0</v>
      </c>
    </row>
    <row r="12" spans="1:17" ht="12.75" customHeight="1" x14ac:dyDescent="0.35">
      <c r="A12" s="84"/>
      <c r="B12" s="85">
        <v>4</v>
      </c>
      <c r="C12" s="269"/>
      <c r="D12" s="270"/>
      <c r="E12" s="270"/>
      <c r="F12" s="270"/>
      <c r="G12" s="270"/>
      <c r="H12" s="270"/>
      <c r="I12" s="271"/>
      <c r="J12" s="130"/>
      <c r="K12" s="266"/>
      <c r="L12" s="267"/>
      <c r="M12" s="268"/>
    </row>
    <row r="13" spans="1:17" ht="12.75" customHeight="1" x14ac:dyDescent="0.35">
      <c r="A13" s="84"/>
      <c r="B13" s="85">
        <v>5</v>
      </c>
      <c r="C13" s="269"/>
      <c r="D13" s="270"/>
      <c r="E13" s="270"/>
      <c r="F13" s="270"/>
      <c r="G13" s="270"/>
      <c r="H13" s="270"/>
      <c r="I13" s="271"/>
      <c r="J13" s="130"/>
      <c r="K13" s="266"/>
      <c r="L13" s="267"/>
      <c r="M13" s="268"/>
    </row>
    <row r="14" spans="1:17" ht="12.75" customHeight="1" x14ac:dyDescent="0.35">
      <c r="A14" s="84"/>
      <c r="B14" s="85">
        <v>6</v>
      </c>
      <c r="C14" s="269"/>
      <c r="D14" s="270"/>
      <c r="E14" s="270"/>
      <c r="F14" s="270"/>
      <c r="G14" s="270"/>
      <c r="H14" s="270"/>
      <c r="I14" s="271"/>
      <c r="J14" s="130"/>
      <c r="K14" s="266"/>
      <c r="L14" s="267"/>
      <c r="M14" s="268"/>
    </row>
    <row r="15" spans="1:17" ht="12.75" customHeight="1" x14ac:dyDescent="0.35">
      <c r="A15" s="84"/>
      <c r="B15" s="85">
        <v>7</v>
      </c>
      <c r="C15" s="269"/>
      <c r="D15" s="270"/>
      <c r="E15" s="270"/>
      <c r="F15" s="270"/>
      <c r="G15" s="270"/>
      <c r="H15" s="270"/>
      <c r="I15" s="271"/>
      <c r="J15" s="130"/>
      <c r="K15" s="266"/>
      <c r="L15" s="267"/>
      <c r="M15" s="268"/>
    </row>
    <row r="16" spans="1:17" ht="12.75" customHeight="1" x14ac:dyDescent="0.35">
      <c r="A16" s="84"/>
      <c r="B16" s="85">
        <v>8</v>
      </c>
      <c r="C16" s="269"/>
      <c r="D16" s="270"/>
      <c r="E16" s="270"/>
      <c r="F16" s="270"/>
      <c r="G16" s="270"/>
      <c r="H16" s="270"/>
      <c r="I16" s="271"/>
      <c r="J16" s="130"/>
      <c r="K16" s="266"/>
      <c r="L16" s="267"/>
      <c r="M16" s="268"/>
    </row>
    <row r="17" spans="1:13" ht="12.75" customHeight="1" x14ac:dyDescent="0.35">
      <c r="A17" s="84">
        <f>'BPV-tijd'!C16</f>
        <v>43130</v>
      </c>
      <c r="B17" s="85">
        <v>1</v>
      </c>
      <c r="C17" s="269"/>
      <c r="D17" s="270"/>
      <c r="E17" s="270"/>
      <c r="F17" s="270"/>
      <c r="G17" s="270"/>
      <c r="H17" s="270"/>
      <c r="I17" s="271"/>
      <c r="J17" s="130"/>
      <c r="K17" s="266"/>
      <c r="L17" s="267"/>
      <c r="M17" s="268"/>
    </row>
    <row r="18" spans="1:13" ht="12.75" customHeight="1" x14ac:dyDescent="0.35">
      <c r="A18" s="84"/>
      <c r="B18" s="85">
        <v>2</v>
      </c>
      <c r="C18" s="269"/>
      <c r="D18" s="270"/>
      <c r="E18" s="270"/>
      <c r="F18" s="270"/>
      <c r="G18" s="270"/>
      <c r="H18" s="270"/>
      <c r="I18" s="271"/>
      <c r="J18" s="130"/>
      <c r="K18" s="266"/>
      <c r="L18" s="267"/>
      <c r="M18" s="268"/>
    </row>
    <row r="19" spans="1:13" ht="12.75" customHeight="1" x14ac:dyDescent="0.35">
      <c r="A19" s="84"/>
      <c r="B19" s="85">
        <v>3</v>
      </c>
      <c r="C19" s="269"/>
      <c r="D19" s="270"/>
      <c r="E19" s="270"/>
      <c r="F19" s="270"/>
      <c r="G19" s="270"/>
      <c r="H19" s="270"/>
      <c r="I19" s="271"/>
      <c r="J19" s="130"/>
      <c r="K19" s="266"/>
      <c r="L19" s="267"/>
      <c r="M19" s="268"/>
    </row>
    <row r="20" spans="1:13" ht="12.75" customHeight="1" x14ac:dyDescent="0.35">
      <c r="A20" s="84"/>
      <c r="B20" s="85">
        <v>4</v>
      </c>
      <c r="C20" s="269"/>
      <c r="D20" s="270"/>
      <c r="E20" s="270"/>
      <c r="F20" s="270"/>
      <c r="G20" s="270"/>
      <c r="H20" s="270"/>
      <c r="I20" s="271"/>
      <c r="J20" s="130"/>
      <c r="K20" s="266"/>
      <c r="L20" s="267"/>
      <c r="M20" s="268"/>
    </row>
    <row r="21" spans="1:13" x14ac:dyDescent="0.35">
      <c r="A21" s="84"/>
      <c r="B21" s="85">
        <v>5</v>
      </c>
      <c r="C21" s="269"/>
      <c r="D21" s="270"/>
      <c r="E21" s="270"/>
      <c r="F21" s="270"/>
      <c r="G21" s="270"/>
      <c r="H21" s="270"/>
      <c r="I21" s="271"/>
      <c r="J21" s="130"/>
      <c r="K21" s="266"/>
      <c r="L21" s="267"/>
      <c r="M21" s="268"/>
    </row>
    <row r="22" spans="1:13" x14ac:dyDescent="0.35">
      <c r="A22" s="84"/>
      <c r="B22" s="85">
        <v>6</v>
      </c>
      <c r="C22" s="269"/>
      <c r="D22" s="270"/>
      <c r="E22" s="270"/>
      <c r="F22" s="270"/>
      <c r="G22" s="270"/>
      <c r="H22" s="270"/>
      <c r="I22" s="271"/>
      <c r="J22" s="130"/>
      <c r="K22" s="266"/>
      <c r="L22" s="267"/>
      <c r="M22" s="268"/>
    </row>
    <row r="23" spans="1:13" x14ac:dyDescent="0.35">
      <c r="A23" s="84"/>
      <c r="B23" s="85">
        <v>7</v>
      </c>
      <c r="C23" s="269"/>
      <c r="D23" s="270"/>
      <c r="E23" s="270"/>
      <c r="F23" s="270"/>
      <c r="G23" s="270"/>
      <c r="H23" s="270"/>
      <c r="I23" s="271"/>
      <c r="J23" s="130"/>
      <c r="K23" s="266"/>
      <c r="L23" s="267"/>
      <c r="M23" s="268"/>
    </row>
    <row r="24" spans="1:13" x14ac:dyDescent="0.35">
      <c r="A24" s="84"/>
      <c r="B24" s="85">
        <v>8</v>
      </c>
      <c r="C24" s="269"/>
      <c r="D24" s="270"/>
      <c r="E24" s="270"/>
      <c r="F24" s="270"/>
      <c r="G24" s="270"/>
      <c r="H24" s="270"/>
      <c r="I24" s="271"/>
      <c r="J24" s="130"/>
      <c r="K24" s="266"/>
      <c r="L24" s="267"/>
      <c r="M24" s="268"/>
    </row>
    <row r="25" spans="1:13" x14ac:dyDescent="0.35">
      <c r="A25" s="84">
        <f>'BPV-tijd'!D16</f>
        <v>43131</v>
      </c>
      <c r="B25" s="85">
        <v>1</v>
      </c>
      <c r="C25" s="269"/>
      <c r="D25" s="270"/>
      <c r="E25" s="270"/>
      <c r="F25" s="270"/>
      <c r="G25" s="270"/>
      <c r="H25" s="270"/>
      <c r="I25" s="271"/>
      <c r="J25" s="130"/>
      <c r="K25" s="266"/>
      <c r="L25" s="267"/>
      <c r="M25" s="268"/>
    </row>
    <row r="26" spans="1:13" x14ac:dyDescent="0.35">
      <c r="A26" s="84"/>
      <c r="B26" s="85">
        <v>2</v>
      </c>
      <c r="C26" s="269"/>
      <c r="D26" s="270"/>
      <c r="E26" s="270"/>
      <c r="F26" s="270"/>
      <c r="G26" s="270"/>
      <c r="H26" s="270"/>
      <c r="I26" s="271"/>
      <c r="J26" s="130"/>
      <c r="K26" s="266"/>
      <c r="L26" s="267"/>
      <c r="M26" s="268"/>
    </row>
    <row r="27" spans="1:13" x14ac:dyDescent="0.35">
      <c r="A27" s="84"/>
      <c r="B27" s="85">
        <v>3</v>
      </c>
      <c r="C27" s="269"/>
      <c r="D27" s="270"/>
      <c r="E27" s="270"/>
      <c r="F27" s="270"/>
      <c r="G27" s="270"/>
      <c r="H27" s="270"/>
      <c r="I27" s="271"/>
      <c r="J27" s="130"/>
      <c r="K27" s="266"/>
      <c r="L27" s="267"/>
      <c r="M27" s="268"/>
    </row>
    <row r="28" spans="1:13" x14ac:dyDescent="0.35">
      <c r="A28" s="84"/>
      <c r="B28" s="85">
        <v>4</v>
      </c>
      <c r="C28" s="269"/>
      <c r="D28" s="270"/>
      <c r="E28" s="270"/>
      <c r="F28" s="270"/>
      <c r="G28" s="270"/>
      <c r="H28" s="270"/>
      <c r="I28" s="271"/>
      <c r="J28" s="130"/>
      <c r="K28" s="266"/>
      <c r="L28" s="267"/>
      <c r="M28" s="268"/>
    </row>
    <row r="29" spans="1:13" x14ac:dyDescent="0.35">
      <c r="A29" s="84"/>
      <c r="B29" s="85">
        <v>5</v>
      </c>
      <c r="C29" s="269"/>
      <c r="D29" s="270"/>
      <c r="E29" s="270"/>
      <c r="F29" s="270"/>
      <c r="G29" s="270"/>
      <c r="H29" s="270"/>
      <c r="I29" s="271"/>
      <c r="J29" s="130"/>
      <c r="K29" s="266"/>
      <c r="L29" s="267"/>
      <c r="M29" s="268"/>
    </row>
    <row r="30" spans="1:13" x14ac:dyDescent="0.35">
      <c r="A30" s="84"/>
      <c r="B30" s="85">
        <v>6</v>
      </c>
      <c r="C30" s="269"/>
      <c r="D30" s="270"/>
      <c r="E30" s="270"/>
      <c r="F30" s="270"/>
      <c r="G30" s="270"/>
      <c r="H30" s="270"/>
      <c r="I30" s="271"/>
      <c r="J30" s="130"/>
      <c r="K30" s="266"/>
      <c r="L30" s="267"/>
      <c r="M30" s="268"/>
    </row>
    <row r="31" spans="1:13" x14ac:dyDescent="0.35">
      <c r="A31" s="84"/>
      <c r="B31" s="85">
        <v>7</v>
      </c>
      <c r="C31" s="269"/>
      <c r="D31" s="270"/>
      <c r="E31" s="270"/>
      <c r="F31" s="270"/>
      <c r="G31" s="270"/>
      <c r="H31" s="270"/>
      <c r="I31" s="271"/>
      <c r="J31" s="130"/>
      <c r="K31" s="266"/>
      <c r="L31" s="267"/>
      <c r="M31" s="268"/>
    </row>
    <row r="32" spans="1:13" x14ac:dyDescent="0.35">
      <c r="A32" s="84"/>
      <c r="B32" s="85">
        <v>8</v>
      </c>
      <c r="C32" s="269"/>
      <c r="D32" s="270"/>
      <c r="E32" s="270"/>
      <c r="F32" s="270"/>
      <c r="G32" s="270"/>
      <c r="H32" s="270"/>
      <c r="I32" s="271"/>
      <c r="J32" s="130"/>
      <c r="K32" s="266"/>
      <c r="L32" s="267"/>
      <c r="M32" s="268"/>
    </row>
    <row r="33" spans="1:13" x14ac:dyDescent="0.35">
      <c r="A33" s="84">
        <f>'BPV-tijd'!E16</f>
        <v>43132</v>
      </c>
      <c r="B33" s="85">
        <v>1</v>
      </c>
      <c r="C33" s="269"/>
      <c r="D33" s="270"/>
      <c r="E33" s="270"/>
      <c r="F33" s="270"/>
      <c r="G33" s="270"/>
      <c r="H33" s="270"/>
      <c r="I33" s="271"/>
      <c r="J33" s="130"/>
      <c r="K33" s="266"/>
      <c r="L33" s="267"/>
      <c r="M33" s="268"/>
    </row>
    <row r="34" spans="1:13" x14ac:dyDescent="0.35">
      <c r="A34" s="84"/>
      <c r="B34" s="85">
        <v>2</v>
      </c>
      <c r="C34" s="269"/>
      <c r="D34" s="270"/>
      <c r="E34" s="270"/>
      <c r="F34" s="270"/>
      <c r="G34" s="270"/>
      <c r="H34" s="270"/>
      <c r="I34" s="271"/>
      <c r="J34" s="130"/>
      <c r="K34" s="266"/>
      <c r="L34" s="267"/>
      <c r="M34" s="268"/>
    </row>
    <row r="35" spans="1:13" x14ac:dyDescent="0.35">
      <c r="A35" s="84"/>
      <c r="B35" s="85">
        <v>3</v>
      </c>
      <c r="C35" s="269"/>
      <c r="D35" s="270"/>
      <c r="E35" s="270"/>
      <c r="F35" s="270"/>
      <c r="G35" s="270"/>
      <c r="H35" s="270"/>
      <c r="I35" s="271"/>
      <c r="J35" s="130"/>
      <c r="K35" s="266"/>
      <c r="L35" s="267"/>
      <c r="M35" s="268"/>
    </row>
    <row r="36" spans="1:13" x14ac:dyDescent="0.35">
      <c r="A36" s="84"/>
      <c r="B36" s="85">
        <v>4</v>
      </c>
      <c r="C36" s="269"/>
      <c r="D36" s="270"/>
      <c r="E36" s="270"/>
      <c r="F36" s="270"/>
      <c r="G36" s="270"/>
      <c r="H36" s="270"/>
      <c r="I36" s="271"/>
      <c r="J36" s="130"/>
      <c r="K36" s="266"/>
      <c r="L36" s="267"/>
      <c r="M36" s="268"/>
    </row>
    <row r="37" spans="1:13" x14ac:dyDescent="0.35">
      <c r="A37" s="84"/>
      <c r="B37" s="85">
        <v>5</v>
      </c>
      <c r="C37" s="269"/>
      <c r="D37" s="270"/>
      <c r="E37" s="270"/>
      <c r="F37" s="270"/>
      <c r="G37" s="270"/>
      <c r="H37" s="270"/>
      <c r="I37" s="271"/>
      <c r="J37" s="130"/>
      <c r="K37" s="266"/>
      <c r="L37" s="267"/>
      <c r="M37" s="268"/>
    </row>
    <row r="38" spans="1:13" x14ac:dyDescent="0.35">
      <c r="A38" s="84"/>
      <c r="B38" s="85">
        <v>6</v>
      </c>
      <c r="C38" s="269"/>
      <c r="D38" s="270"/>
      <c r="E38" s="270"/>
      <c r="F38" s="270"/>
      <c r="G38" s="270"/>
      <c r="H38" s="270"/>
      <c r="I38" s="271"/>
      <c r="J38" s="130"/>
      <c r="K38" s="266"/>
      <c r="L38" s="267"/>
      <c r="M38" s="268"/>
    </row>
    <row r="39" spans="1:13" x14ac:dyDescent="0.35">
      <c r="A39" s="84"/>
      <c r="B39" s="85">
        <v>7</v>
      </c>
      <c r="C39" s="269"/>
      <c r="D39" s="270"/>
      <c r="E39" s="270"/>
      <c r="F39" s="270"/>
      <c r="G39" s="270"/>
      <c r="H39" s="270"/>
      <c r="I39" s="271"/>
      <c r="J39" s="130"/>
      <c r="K39" s="266"/>
      <c r="L39" s="267"/>
      <c r="M39" s="268"/>
    </row>
    <row r="40" spans="1:13" x14ac:dyDescent="0.35">
      <c r="A40" s="84"/>
      <c r="B40" s="85">
        <v>8</v>
      </c>
      <c r="C40" s="269"/>
      <c r="D40" s="270"/>
      <c r="E40" s="270"/>
      <c r="F40" s="270"/>
      <c r="G40" s="270"/>
      <c r="H40" s="270"/>
      <c r="I40" s="271"/>
      <c r="J40" s="130"/>
      <c r="K40" s="266"/>
      <c r="L40" s="267"/>
      <c r="M40" s="268"/>
    </row>
    <row r="41" spans="1:13" x14ac:dyDescent="0.35">
      <c r="A41" s="84">
        <f>'BPV-tijd'!F16</f>
        <v>43133</v>
      </c>
      <c r="B41" s="85">
        <v>1</v>
      </c>
      <c r="C41" s="269"/>
      <c r="D41" s="270"/>
      <c r="E41" s="270"/>
      <c r="F41" s="270"/>
      <c r="G41" s="270"/>
      <c r="H41" s="270"/>
      <c r="I41" s="271"/>
      <c r="J41" s="130"/>
      <c r="K41" s="266"/>
      <c r="L41" s="267"/>
      <c r="M41" s="268"/>
    </row>
    <row r="42" spans="1:13" x14ac:dyDescent="0.35">
      <c r="A42" s="84"/>
      <c r="B42" s="85">
        <v>2</v>
      </c>
      <c r="C42" s="269"/>
      <c r="D42" s="270"/>
      <c r="E42" s="270"/>
      <c r="F42" s="270"/>
      <c r="G42" s="270"/>
      <c r="H42" s="270"/>
      <c r="I42" s="271"/>
      <c r="J42" s="130"/>
      <c r="K42" s="266"/>
      <c r="L42" s="267"/>
      <c r="M42" s="268"/>
    </row>
    <row r="43" spans="1:13" x14ac:dyDescent="0.35">
      <c r="A43" s="84"/>
      <c r="B43" s="85">
        <v>3</v>
      </c>
      <c r="C43" s="269"/>
      <c r="D43" s="270"/>
      <c r="E43" s="270"/>
      <c r="F43" s="270"/>
      <c r="G43" s="270"/>
      <c r="H43" s="270"/>
      <c r="I43" s="271"/>
      <c r="J43" s="130"/>
      <c r="K43" s="266"/>
      <c r="L43" s="267"/>
      <c r="M43" s="268"/>
    </row>
    <row r="44" spans="1:13" x14ac:dyDescent="0.35">
      <c r="A44" s="84"/>
      <c r="B44" s="85">
        <v>4</v>
      </c>
      <c r="C44" s="269"/>
      <c r="D44" s="270"/>
      <c r="E44" s="270"/>
      <c r="F44" s="270"/>
      <c r="G44" s="270"/>
      <c r="H44" s="270"/>
      <c r="I44" s="271"/>
      <c r="J44" s="130"/>
      <c r="K44" s="266"/>
      <c r="L44" s="267"/>
      <c r="M44" s="268"/>
    </row>
    <row r="45" spans="1:13" x14ac:dyDescent="0.35">
      <c r="A45" s="84"/>
      <c r="B45" s="85">
        <v>5</v>
      </c>
      <c r="C45" s="269"/>
      <c r="D45" s="270"/>
      <c r="E45" s="270"/>
      <c r="F45" s="270"/>
      <c r="G45" s="270"/>
      <c r="H45" s="270"/>
      <c r="I45" s="271"/>
      <c r="J45" s="130"/>
      <c r="K45" s="266"/>
      <c r="L45" s="267"/>
      <c r="M45" s="268"/>
    </row>
    <row r="46" spans="1:13" x14ac:dyDescent="0.35">
      <c r="A46" s="84"/>
      <c r="B46" s="85">
        <v>6</v>
      </c>
      <c r="C46" s="269"/>
      <c r="D46" s="270"/>
      <c r="E46" s="270"/>
      <c r="F46" s="270"/>
      <c r="G46" s="270"/>
      <c r="H46" s="270"/>
      <c r="I46" s="271"/>
      <c r="J46" s="130"/>
      <c r="K46" s="266"/>
      <c r="L46" s="267"/>
      <c r="M46" s="268"/>
    </row>
    <row r="47" spans="1:13" x14ac:dyDescent="0.35">
      <c r="A47" s="84"/>
      <c r="B47" s="85">
        <v>7</v>
      </c>
      <c r="C47" s="269"/>
      <c r="D47" s="270"/>
      <c r="E47" s="270"/>
      <c r="F47" s="270"/>
      <c r="G47" s="270"/>
      <c r="H47" s="270"/>
      <c r="I47" s="271"/>
      <c r="J47" s="130"/>
      <c r="K47" s="266"/>
      <c r="L47" s="267"/>
      <c r="M47" s="268"/>
    </row>
    <row r="48" spans="1:13" x14ac:dyDescent="0.35">
      <c r="A48" s="84"/>
      <c r="B48" s="85">
        <v>8</v>
      </c>
      <c r="C48" s="269"/>
      <c r="D48" s="270"/>
      <c r="E48" s="270"/>
      <c r="F48" s="270"/>
      <c r="G48" s="270"/>
      <c r="H48" s="270"/>
      <c r="I48" s="271"/>
      <c r="J48" s="130"/>
      <c r="K48" s="266"/>
      <c r="L48" s="267"/>
      <c r="M48" s="268"/>
    </row>
    <row r="49" spans="1:13" ht="14.25" customHeight="1" x14ac:dyDescent="0.35">
      <c r="A49" s="272"/>
      <c r="B49" s="272"/>
      <c r="C49" s="273"/>
      <c r="D49" s="273"/>
      <c r="E49" s="24"/>
      <c r="F49" s="23"/>
      <c r="G49" s="228" t="s">
        <v>268</v>
      </c>
      <c r="H49" s="229">
        <v>0</v>
      </c>
      <c r="I49" s="226"/>
      <c r="J49" s="83">
        <f>SUM(J9:J48)</f>
        <v>0</v>
      </c>
      <c r="K49" s="227" t="s">
        <v>60</v>
      </c>
      <c r="L49" s="82"/>
      <c r="M49" s="230" t="str">
        <f>"Totaal:"&amp;(H49+J49)</f>
        <v>Totaal:0</v>
      </c>
    </row>
  </sheetData>
  <sheetProtection algorithmName="SHA-512" hashValue="Z0y49zSvb/R7S0sFR/iG1bUlzEulma9iGSu5Ozj+6/8wRWtLpgttKpG3u9K0Zz9iIC/oCdpQXrbByzvlbSjDvA==" saltValue="GoFF/9+inyC5665egW0hrw==" spinCount="100000" sheet="1" selectLockedCells="1"/>
  <mergeCells count="92">
    <mergeCell ref="C22:I22"/>
    <mergeCell ref="K5:M5"/>
    <mergeCell ref="I5:J5"/>
    <mergeCell ref="C13:I13"/>
    <mergeCell ref="C14:I14"/>
    <mergeCell ref="C15:I15"/>
    <mergeCell ref="C16:I16"/>
    <mergeCell ref="A5:C5"/>
    <mergeCell ref="A7:M7"/>
    <mergeCell ref="K8:M8"/>
    <mergeCell ref="K9:M9"/>
    <mergeCell ref="K10:M10"/>
    <mergeCell ref="K11:M11"/>
    <mergeCell ref="K12:M12"/>
    <mergeCell ref="K13:M13"/>
    <mergeCell ref="K14:M14"/>
    <mergeCell ref="K3:M3"/>
    <mergeCell ref="I3:J3"/>
    <mergeCell ref="A4:C4"/>
    <mergeCell ref="I4:J4"/>
    <mergeCell ref="K4:M4"/>
    <mergeCell ref="A3:C3"/>
    <mergeCell ref="A49:D49"/>
    <mergeCell ref="C9:I9"/>
    <mergeCell ref="C10:I10"/>
    <mergeCell ref="C11:I11"/>
    <mergeCell ref="C12:I12"/>
    <mergeCell ref="C17:I17"/>
    <mergeCell ref="C18:I18"/>
    <mergeCell ref="C19:I19"/>
    <mergeCell ref="C20:I20"/>
    <mergeCell ref="C21:I21"/>
    <mergeCell ref="C23:I23"/>
    <mergeCell ref="C24:I24"/>
    <mergeCell ref="C25:I25"/>
    <mergeCell ref="C26:I26"/>
    <mergeCell ref="C27:I27"/>
    <mergeCell ref="C28:I28"/>
    <mergeCell ref="C34:I34"/>
    <mergeCell ref="C46:I46"/>
    <mergeCell ref="C35:I35"/>
    <mergeCell ref="C36:I36"/>
    <mergeCell ref="C37:I37"/>
    <mergeCell ref="C29:I29"/>
    <mergeCell ref="C30:I30"/>
    <mergeCell ref="C31:I31"/>
    <mergeCell ref="C32:I32"/>
    <mergeCell ref="C33:I33"/>
    <mergeCell ref="C48:I48"/>
    <mergeCell ref="C38:I38"/>
    <mergeCell ref="C39:I39"/>
    <mergeCell ref="C40:I40"/>
    <mergeCell ref="C41:I41"/>
    <mergeCell ref="C42:I42"/>
    <mergeCell ref="C43:I43"/>
    <mergeCell ref="C47:I47"/>
    <mergeCell ref="C44:I44"/>
    <mergeCell ref="C45:I45"/>
    <mergeCell ref="K15:M15"/>
    <mergeCell ref="K16:M16"/>
    <mergeCell ref="K17:M17"/>
    <mergeCell ref="K18:M18"/>
    <mergeCell ref="K19:M19"/>
    <mergeCell ref="K20:M20"/>
    <mergeCell ref="K21:M21"/>
    <mergeCell ref="K22:M22"/>
    <mergeCell ref="K23:M23"/>
    <mergeCell ref="K24:M24"/>
    <mergeCell ref="K25:M25"/>
    <mergeCell ref="K26:M26"/>
    <mergeCell ref="K27:M27"/>
    <mergeCell ref="K28:M28"/>
    <mergeCell ref="K29:M29"/>
    <mergeCell ref="K30:M30"/>
    <mergeCell ref="K31:M31"/>
    <mergeCell ref="K32:M32"/>
    <mergeCell ref="K33:M33"/>
    <mergeCell ref="K34:M34"/>
    <mergeCell ref="K35:M35"/>
    <mergeCell ref="K36:M36"/>
    <mergeCell ref="K37:M37"/>
    <mergeCell ref="K38:M38"/>
    <mergeCell ref="K39:M39"/>
    <mergeCell ref="K45:M45"/>
    <mergeCell ref="K46:M46"/>
    <mergeCell ref="K47:M47"/>
    <mergeCell ref="K48:M48"/>
    <mergeCell ref="K40:M40"/>
    <mergeCell ref="K41:M41"/>
    <mergeCell ref="K42:M42"/>
    <mergeCell ref="K43:M43"/>
    <mergeCell ref="K44:M44"/>
  </mergeCells>
  <phoneticPr fontId="6" type="noConversion"/>
  <dataValidations count="1">
    <dataValidation type="list" allowBlank="1" showInputMessage="1" showErrorMessage="1" sqref="K9:M48" xr:uid="{92A720EA-078D-4C04-953C-9F378C89F654}">
      <formula1>IF(Oplnr=1,AMO,IF(Oplnr=2,GD,KO))</formula1>
    </dataValidation>
  </dataValidations>
  <pageMargins left="0.70866141732283472" right="0.59055118110236227" top="0.47244094488188981" bottom="1.0236220472440944" header="0.31496062992125984" footer="0.31496062992125984"/>
  <pageSetup paperSize="9" scale="74"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C8B8D-C4D9-4538-83BD-E1CF8404A169}">
  <sheetPr codeName="Blad07">
    <pageSetUpPr fitToPage="1"/>
  </sheetPr>
  <dimension ref="A1:Q49"/>
  <sheetViews>
    <sheetView zoomScale="90" zoomScaleNormal="90" workbookViewId="0">
      <selection activeCell="C9" sqref="C9:I9"/>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8.6640625" customWidth="1"/>
    <col min="10" max="10" width="10.796875" customWidth="1"/>
    <col min="11" max="12" width="13.265625" customWidth="1"/>
    <col min="13" max="13" width="16.53125" customWidth="1"/>
    <col min="14" max="14" width="9.1328125" style="9" customWidth="1"/>
    <col min="15" max="15" width="9.06640625" customWidth="1"/>
    <col min="17" max="17" width="9.06640625" style="186"/>
  </cols>
  <sheetData>
    <row r="1" spans="1:17" ht="15" x14ac:dyDescent="0.4">
      <c r="A1" s="22" t="str">
        <f>"Bijlage 6: Weekrapportage "&amp;'Algemene Informatie'!$B$16</f>
        <v>Bijlage 6: Weekrapportage AMO (Applicatie- en mediaontwikkelaar 25187)</v>
      </c>
      <c r="B1" s="22"/>
      <c r="C1" s="21"/>
      <c r="D1" s="21"/>
      <c r="E1" s="21"/>
      <c r="F1" s="21"/>
      <c r="G1" s="21"/>
      <c r="H1" s="21"/>
      <c r="I1" s="21"/>
      <c r="J1" s="82"/>
      <c r="K1" s="82"/>
      <c r="L1" s="82"/>
      <c r="M1" s="82"/>
      <c r="Q1" s="186">
        <f>COUNTIF(K$9:M$48,Menu!D3)</f>
        <v>0</v>
      </c>
    </row>
    <row r="2" spans="1:17" x14ac:dyDescent="0.35">
      <c r="A2" s="21"/>
      <c r="B2" s="21"/>
      <c r="C2" s="21"/>
      <c r="D2" s="21"/>
      <c r="E2" s="82"/>
      <c r="F2" s="82"/>
      <c r="G2" s="82"/>
      <c r="H2" s="21"/>
      <c r="I2" s="21"/>
      <c r="J2" s="82"/>
      <c r="K2" s="82"/>
      <c r="L2" s="82"/>
      <c r="M2" s="82"/>
      <c r="Q2" s="186">
        <f>COUNTIF(K$9:M$48,Menu!D4)</f>
        <v>0</v>
      </c>
    </row>
    <row r="3" spans="1:17" ht="13.15" x14ac:dyDescent="0.35">
      <c r="A3" s="275" t="s">
        <v>28</v>
      </c>
      <c r="B3" s="275"/>
      <c r="C3" s="275"/>
      <c r="D3" s="203" t="str">
        <f>IF('Algemene Informatie'!$B$3=0,"",'Algemene Informatie'!$B$3&amp;", "&amp;'Algemene Informatie'!$B$4&amp;" ("&amp;'Algemene Informatie'!$B$5&amp;")"&amp;" "&amp;'Algemene Informatie'!$B$13)</f>
        <v/>
      </c>
      <c r="E3" s="86"/>
      <c r="F3" s="88"/>
      <c r="G3" s="89"/>
      <c r="H3" s="21"/>
      <c r="I3" s="275" t="s">
        <v>78</v>
      </c>
      <c r="J3" s="275"/>
      <c r="K3" s="274" t="str">
        <f>IF('Algemene Informatie'!$B$39=0,"",'Algemene Informatie'!$B$39)</f>
        <v>2017-2018</v>
      </c>
      <c r="L3" s="274"/>
      <c r="M3" s="274"/>
      <c r="Q3" s="186">
        <f>COUNTIF(K$9:M$48,Menu!D5)</f>
        <v>0</v>
      </c>
    </row>
    <row r="4" spans="1:17" ht="13.15" x14ac:dyDescent="0.35">
      <c r="A4" s="276" t="s">
        <v>61</v>
      </c>
      <c r="B4" s="277"/>
      <c r="C4" s="278"/>
      <c r="D4" s="203" t="str">
        <f>IF('Algemene Informatie'!$B$17=0,"",'Algemene Informatie'!$B$17)</f>
        <v/>
      </c>
      <c r="E4" s="86"/>
      <c r="F4" s="88"/>
      <c r="G4" s="89"/>
      <c r="H4" s="21"/>
      <c r="I4" s="275" t="s">
        <v>29</v>
      </c>
      <c r="J4" s="275"/>
      <c r="K4" s="274" t="str">
        <f>IF('Algemene Informatie'!$B$28=0,"",'Algemene Informatie'!$B$28)</f>
        <v/>
      </c>
      <c r="L4" s="274"/>
      <c r="M4" s="274"/>
      <c r="Q4" s="186">
        <f>COUNTIF(K$9:M$48,Menu!D6)</f>
        <v>0</v>
      </c>
    </row>
    <row r="5" spans="1:17" ht="13.15" x14ac:dyDescent="0.35">
      <c r="A5" s="275" t="s">
        <v>88</v>
      </c>
      <c r="B5" s="275"/>
      <c r="C5" s="275"/>
      <c r="D5" s="203" t="str">
        <f>IF('Algemene Informatie'!$B$18=0,"",'Algemene Informatie'!$B$18)</f>
        <v/>
      </c>
      <c r="E5" s="86"/>
      <c r="F5" s="86"/>
      <c r="G5" s="82"/>
      <c r="H5" s="21"/>
      <c r="I5" s="275" t="s">
        <v>30</v>
      </c>
      <c r="J5" s="275"/>
      <c r="K5" s="274" t="str">
        <f>IF('Algemene Informatie'!$B$32=0,"",'Algemene Informatie'!$B$32)</f>
        <v/>
      </c>
      <c r="L5" s="274"/>
      <c r="M5" s="274"/>
      <c r="Q5" s="186">
        <f>COUNTIF(K$9:M$48,Menu!D7)</f>
        <v>0</v>
      </c>
    </row>
    <row r="6" spans="1:17" ht="13.15" x14ac:dyDescent="0.35">
      <c r="A6" s="91"/>
      <c r="B6" s="88"/>
      <c r="C6" s="88"/>
      <c r="D6" s="92"/>
      <c r="E6" s="86"/>
      <c r="F6" s="86"/>
      <c r="G6" s="82"/>
      <c r="H6" s="82"/>
      <c r="I6" s="88"/>
      <c r="J6" s="88"/>
      <c r="K6" s="92"/>
      <c r="L6" s="92"/>
      <c r="M6" s="92"/>
      <c r="Q6" s="186">
        <f>COUNTIF(K$9:M$48,Menu!D8)</f>
        <v>0</v>
      </c>
    </row>
    <row r="7" spans="1:17" ht="13.15" x14ac:dyDescent="0.4">
      <c r="A7" s="279" t="str">
        <f>IF(AND(ISNONTEXT($A$9),NOT(ISBLANK($A$9))),"RAPPORTAGE WEEK "&amp;1+INT((A9-DATE(YEAR(A9+4-WEEKDAY(A9+6)),1,5)+WEEKDAY(DATE(YEAR(A9+4-WEEKDAY(A9+6)),1,3)))/7),"RAPPORTAGE WEEK Nr.")</f>
        <v>RAPPORTAGE WEEK 6</v>
      </c>
      <c r="B7" s="280"/>
      <c r="C7" s="280"/>
      <c r="D7" s="280"/>
      <c r="E7" s="280"/>
      <c r="F7" s="280"/>
      <c r="G7" s="280"/>
      <c r="H7" s="280"/>
      <c r="I7" s="280"/>
      <c r="J7" s="280"/>
      <c r="K7" s="280"/>
      <c r="L7" s="280"/>
      <c r="M7" s="281"/>
      <c r="Q7" s="186">
        <f>COUNTIF(K$9:M$48,Menu!D9)</f>
        <v>0</v>
      </c>
    </row>
    <row r="8" spans="1:17" s="61" customFormat="1" ht="13.15" x14ac:dyDescent="0.35">
      <c r="A8" s="109" t="s">
        <v>31</v>
      </c>
      <c r="B8" s="131" t="s">
        <v>75</v>
      </c>
      <c r="C8" s="109" t="s">
        <v>32</v>
      </c>
      <c r="D8" s="132"/>
      <c r="E8" s="132"/>
      <c r="F8" s="132"/>
      <c r="G8" s="132"/>
      <c r="H8" s="132"/>
      <c r="I8" s="133"/>
      <c r="J8" s="134" t="s">
        <v>72</v>
      </c>
      <c r="K8" s="282" t="s">
        <v>221</v>
      </c>
      <c r="L8" s="283"/>
      <c r="M8" s="284"/>
      <c r="N8" s="135"/>
      <c r="Q8" s="186">
        <f>COUNTIF(K$9:M$48,Menu!D10)</f>
        <v>0</v>
      </c>
    </row>
    <row r="9" spans="1:17" ht="12.75" customHeight="1" x14ac:dyDescent="0.35">
      <c r="A9" s="84">
        <f>'BPV-tijd'!I16</f>
        <v>43136</v>
      </c>
      <c r="B9" s="85">
        <v>1</v>
      </c>
      <c r="C9" s="269"/>
      <c r="D9" s="270"/>
      <c r="E9" s="270"/>
      <c r="F9" s="270"/>
      <c r="G9" s="270"/>
      <c r="H9" s="270"/>
      <c r="I9" s="271"/>
      <c r="J9" s="130"/>
      <c r="K9" s="266"/>
      <c r="L9" s="267"/>
      <c r="M9" s="268"/>
      <c r="Q9" s="186">
        <f>COUNTIF(K$9:M$48,Menu!D11)</f>
        <v>0</v>
      </c>
    </row>
    <row r="10" spans="1:17" x14ac:dyDescent="0.35">
      <c r="A10" s="84"/>
      <c r="B10" s="85">
        <v>2</v>
      </c>
      <c r="C10" s="269"/>
      <c r="D10" s="270"/>
      <c r="E10" s="270"/>
      <c r="F10" s="270"/>
      <c r="G10" s="270"/>
      <c r="H10" s="270"/>
      <c r="I10" s="271"/>
      <c r="J10" s="130"/>
      <c r="K10" s="266"/>
      <c r="L10" s="267"/>
      <c r="M10" s="268"/>
      <c r="Q10" s="186">
        <f>COUNTIF(K$9:M$48,Menu!D12)</f>
        <v>0</v>
      </c>
    </row>
    <row r="11" spans="1:17" x14ac:dyDescent="0.35">
      <c r="A11" s="84"/>
      <c r="B11" s="85">
        <v>3</v>
      </c>
      <c r="C11" s="269"/>
      <c r="D11" s="270"/>
      <c r="E11" s="270"/>
      <c r="F11" s="270"/>
      <c r="G11" s="270"/>
      <c r="H11" s="270"/>
      <c r="I11" s="271"/>
      <c r="J11" s="130"/>
      <c r="K11" s="266"/>
      <c r="L11" s="267"/>
      <c r="M11" s="268"/>
      <c r="Q11" s="186">
        <f>COUNTIF(K$9:M$48,Menu!D13)</f>
        <v>0</v>
      </c>
    </row>
    <row r="12" spans="1:17" x14ac:dyDescent="0.35">
      <c r="A12" s="84"/>
      <c r="B12" s="85">
        <v>4</v>
      </c>
      <c r="C12" s="269"/>
      <c r="D12" s="270"/>
      <c r="E12" s="270"/>
      <c r="F12" s="270"/>
      <c r="G12" s="270"/>
      <c r="H12" s="270"/>
      <c r="I12" s="271"/>
      <c r="J12" s="130"/>
      <c r="K12" s="266"/>
      <c r="L12" s="267"/>
      <c r="M12" s="268"/>
    </row>
    <row r="13" spans="1:17" x14ac:dyDescent="0.35">
      <c r="A13" s="84"/>
      <c r="B13" s="85">
        <v>5</v>
      </c>
      <c r="C13" s="269"/>
      <c r="D13" s="270"/>
      <c r="E13" s="270"/>
      <c r="F13" s="270"/>
      <c r="G13" s="270"/>
      <c r="H13" s="270"/>
      <c r="I13" s="271"/>
      <c r="J13" s="130"/>
      <c r="K13" s="266"/>
      <c r="L13" s="267"/>
      <c r="M13" s="268"/>
    </row>
    <row r="14" spans="1:17" x14ac:dyDescent="0.35">
      <c r="A14" s="84"/>
      <c r="B14" s="85">
        <v>6</v>
      </c>
      <c r="C14" s="269"/>
      <c r="D14" s="270"/>
      <c r="E14" s="270"/>
      <c r="F14" s="270"/>
      <c r="G14" s="270"/>
      <c r="H14" s="270"/>
      <c r="I14" s="271"/>
      <c r="J14" s="130"/>
      <c r="K14" s="266"/>
      <c r="L14" s="267"/>
      <c r="M14" s="268"/>
    </row>
    <row r="15" spans="1:17" x14ac:dyDescent="0.35">
      <c r="A15" s="84"/>
      <c r="B15" s="85">
        <v>7</v>
      </c>
      <c r="C15" s="269"/>
      <c r="D15" s="270"/>
      <c r="E15" s="270"/>
      <c r="F15" s="270"/>
      <c r="G15" s="270"/>
      <c r="H15" s="270"/>
      <c r="I15" s="271"/>
      <c r="J15" s="130"/>
      <c r="K15" s="266"/>
      <c r="L15" s="267"/>
      <c r="M15" s="268"/>
    </row>
    <row r="16" spans="1:17" x14ac:dyDescent="0.35">
      <c r="A16" s="84"/>
      <c r="B16" s="85">
        <v>8</v>
      </c>
      <c r="C16" s="269"/>
      <c r="D16" s="270"/>
      <c r="E16" s="270"/>
      <c r="F16" s="270"/>
      <c r="G16" s="270"/>
      <c r="H16" s="270"/>
      <c r="I16" s="271"/>
      <c r="J16" s="130"/>
      <c r="K16" s="266"/>
      <c r="L16" s="267"/>
      <c r="M16" s="268"/>
    </row>
    <row r="17" spans="1:13" x14ac:dyDescent="0.35">
      <c r="A17" s="84">
        <f>A9+1</f>
        <v>43137</v>
      </c>
      <c r="B17" s="85">
        <v>1</v>
      </c>
      <c r="C17" s="269"/>
      <c r="D17" s="270"/>
      <c r="E17" s="270"/>
      <c r="F17" s="270"/>
      <c r="G17" s="270"/>
      <c r="H17" s="270"/>
      <c r="I17" s="271"/>
      <c r="J17" s="130"/>
      <c r="K17" s="266"/>
      <c r="L17" s="267"/>
      <c r="M17" s="268"/>
    </row>
    <row r="18" spans="1:13" x14ac:dyDescent="0.35">
      <c r="A18" s="84"/>
      <c r="B18" s="85">
        <v>2</v>
      </c>
      <c r="C18" s="269"/>
      <c r="D18" s="270"/>
      <c r="E18" s="270"/>
      <c r="F18" s="270"/>
      <c r="G18" s="270"/>
      <c r="H18" s="270"/>
      <c r="I18" s="271"/>
      <c r="J18" s="130"/>
      <c r="K18" s="266"/>
      <c r="L18" s="267"/>
      <c r="M18" s="268"/>
    </row>
    <row r="19" spans="1:13" x14ac:dyDescent="0.35">
      <c r="A19" s="84"/>
      <c r="B19" s="85">
        <v>3</v>
      </c>
      <c r="C19" s="269"/>
      <c r="D19" s="270"/>
      <c r="E19" s="270"/>
      <c r="F19" s="270"/>
      <c r="G19" s="270"/>
      <c r="H19" s="270"/>
      <c r="I19" s="271"/>
      <c r="J19" s="130"/>
      <c r="K19" s="266"/>
      <c r="L19" s="267"/>
      <c r="M19" s="268"/>
    </row>
    <row r="20" spans="1:13" x14ac:dyDescent="0.35">
      <c r="A20" s="84"/>
      <c r="B20" s="85">
        <v>4</v>
      </c>
      <c r="C20" s="269"/>
      <c r="D20" s="270"/>
      <c r="E20" s="270"/>
      <c r="F20" s="270"/>
      <c r="G20" s="270"/>
      <c r="H20" s="270"/>
      <c r="I20" s="271"/>
      <c r="J20" s="130"/>
      <c r="K20" s="266"/>
      <c r="L20" s="267"/>
      <c r="M20" s="268"/>
    </row>
    <row r="21" spans="1:13" x14ac:dyDescent="0.35">
      <c r="A21" s="84"/>
      <c r="B21" s="85">
        <v>5</v>
      </c>
      <c r="C21" s="269"/>
      <c r="D21" s="270"/>
      <c r="E21" s="270"/>
      <c r="F21" s="270"/>
      <c r="G21" s="270"/>
      <c r="H21" s="270"/>
      <c r="I21" s="271"/>
      <c r="J21" s="130"/>
      <c r="K21" s="266"/>
      <c r="L21" s="267"/>
      <c r="M21" s="268"/>
    </row>
    <row r="22" spans="1:13" x14ac:dyDescent="0.35">
      <c r="A22" s="84"/>
      <c r="B22" s="85">
        <v>6</v>
      </c>
      <c r="C22" s="269"/>
      <c r="D22" s="270"/>
      <c r="E22" s="270"/>
      <c r="F22" s="270"/>
      <c r="G22" s="270"/>
      <c r="H22" s="270"/>
      <c r="I22" s="271"/>
      <c r="J22" s="130"/>
      <c r="K22" s="266"/>
      <c r="L22" s="267"/>
      <c r="M22" s="268"/>
    </row>
    <row r="23" spans="1:13" x14ac:dyDescent="0.35">
      <c r="A23" s="84"/>
      <c r="B23" s="85">
        <v>7</v>
      </c>
      <c r="C23" s="269"/>
      <c r="D23" s="270"/>
      <c r="E23" s="270"/>
      <c r="F23" s="270"/>
      <c r="G23" s="270"/>
      <c r="H23" s="270"/>
      <c r="I23" s="271"/>
      <c r="J23" s="130"/>
      <c r="K23" s="266"/>
      <c r="L23" s="267"/>
      <c r="M23" s="268"/>
    </row>
    <row r="24" spans="1:13" x14ac:dyDescent="0.35">
      <c r="A24" s="84"/>
      <c r="B24" s="85">
        <v>8</v>
      </c>
      <c r="C24" s="269"/>
      <c r="D24" s="270"/>
      <c r="E24" s="270"/>
      <c r="F24" s="270"/>
      <c r="G24" s="270"/>
      <c r="H24" s="270"/>
      <c r="I24" s="271"/>
      <c r="J24" s="130"/>
      <c r="K24" s="266"/>
      <c r="L24" s="267"/>
      <c r="M24" s="268"/>
    </row>
    <row r="25" spans="1:13" x14ac:dyDescent="0.35">
      <c r="A25" s="84">
        <f>A9+2</f>
        <v>43138</v>
      </c>
      <c r="B25" s="85">
        <v>1</v>
      </c>
      <c r="C25" s="269"/>
      <c r="D25" s="270"/>
      <c r="E25" s="270"/>
      <c r="F25" s="270"/>
      <c r="G25" s="270"/>
      <c r="H25" s="270"/>
      <c r="I25" s="271"/>
      <c r="J25" s="130"/>
      <c r="K25" s="266"/>
      <c r="L25" s="267"/>
      <c r="M25" s="268"/>
    </row>
    <row r="26" spans="1:13" x14ac:dyDescent="0.35">
      <c r="A26" s="84"/>
      <c r="B26" s="85">
        <v>2</v>
      </c>
      <c r="C26" s="269"/>
      <c r="D26" s="270"/>
      <c r="E26" s="270"/>
      <c r="F26" s="270"/>
      <c r="G26" s="270"/>
      <c r="H26" s="270"/>
      <c r="I26" s="271"/>
      <c r="J26" s="130"/>
      <c r="K26" s="266"/>
      <c r="L26" s="267"/>
      <c r="M26" s="268"/>
    </row>
    <row r="27" spans="1:13" x14ac:dyDescent="0.35">
      <c r="A27" s="84"/>
      <c r="B27" s="85">
        <v>3</v>
      </c>
      <c r="C27" s="269"/>
      <c r="D27" s="270"/>
      <c r="E27" s="270"/>
      <c r="F27" s="270"/>
      <c r="G27" s="270"/>
      <c r="H27" s="270"/>
      <c r="I27" s="271"/>
      <c r="J27" s="130"/>
      <c r="K27" s="266"/>
      <c r="L27" s="267"/>
      <c r="M27" s="268"/>
    </row>
    <row r="28" spans="1:13" x14ac:dyDescent="0.35">
      <c r="A28" s="84"/>
      <c r="B28" s="85">
        <v>4</v>
      </c>
      <c r="C28" s="269"/>
      <c r="D28" s="270"/>
      <c r="E28" s="270"/>
      <c r="F28" s="270"/>
      <c r="G28" s="270"/>
      <c r="H28" s="270"/>
      <c r="I28" s="271"/>
      <c r="J28" s="130"/>
      <c r="K28" s="266"/>
      <c r="L28" s="267"/>
      <c r="M28" s="268"/>
    </row>
    <row r="29" spans="1:13" x14ac:dyDescent="0.35">
      <c r="A29" s="84"/>
      <c r="B29" s="85">
        <v>5</v>
      </c>
      <c r="C29" s="269"/>
      <c r="D29" s="270"/>
      <c r="E29" s="270"/>
      <c r="F29" s="270"/>
      <c r="G29" s="270"/>
      <c r="H29" s="270"/>
      <c r="I29" s="271"/>
      <c r="J29" s="130"/>
      <c r="K29" s="266"/>
      <c r="L29" s="267"/>
      <c r="M29" s="268"/>
    </row>
    <row r="30" spans="1:13" x14ac:dyDescent="0.35">
      <c r="A30" s="84"/>
      <c r="B30" s="85">
        <v>6</v>
      </c>
      <c r="C30" s="269"/>
      <c r="D30" s="270"/>
      <c r="E30" s="270"/>
      <c r="F30" s="270"/>
      <c r="G30" s="270"/>
      <c r="H30" s="270"/>
      <c r="I30" s="271"/>
      <c r="J30" s="130"/>
      <c r="K30" s="266"/>
      <c r="L30" s="267"/>
      <c r="M30" s="268"/>
    </row>
    <row r="31" spans="1:13" x14ac:dyDescent="0.35">
      <c r="A31" s="84"/>
      <c r="B31" s="85">
        <v>7</v>
      </c>
      <c r="C31" s="269"/>
      <c r="D31" s="270"/>
      <c r="E31" s="270"/>
      <c r="F31" s="270"/>
      <c r="G31" s="270"/>
      <c r="H31" s="270"/>
      <c r="I31" s="271"/>
      <c r="J31" s="130"/>
      <c r="K31" s="266"/>
      <c r="L31" s="267"/>
      <c r="M31" s="268"/>
    </row>
    <row r="32" spans="1:13" x14ac:dyDescent="0.35">
      <c r="A32" s="84"/>
      <c r="B32" s="85">
        <v>8</v>
      </c>
      <c r="C32" s="269"/>
      <c r="D32" s="270"/>
      <c r="E32" s="270"/>
      <c r="F32" s="270"/>
      <c r="G32" s="270"/>
      <c r="H32" s="270"/>
      <c r="I32" s="271"/>
      <c r="J32" s="130"/>
      <c r="K32" s="266"/>
      <c r="L32" s="267"/>
      <c r="M32" s="268"/>
    </row>
    <row r="33" spans="1:13" x14ac:dyDescent="0.35">
      <c r="A33" s="84">
        <f>A9+3</f>
        <v>43139</v>
      </c>
      <c r="B33" s="85">
        <v>1</v>
      </c>
      <c r="C33" s="269"/>
      <c r="D33" s="270"/>
      <c r="E33" s="270"/>
      <c r="F33" s="270"/>
      <c r="G33" s="270"/>
      <c r="H33" s="270"/>
      <c r="I33" s="271"/>
      <c r="J33" s="130"/>
      <c r="K33" s="266"/>
      <c r="L33" s="267"/>
      <c r="M33" s="268"/>
    </row>
    <row r="34" spans="1:13" x14ac:dyDescent="0.35">
      <c r="A34" s="84"/>
      <c r="B34" s="85">
        <v>2</v>
      </c>
      <c r="C34" s="269"/>
      <c r="D34" s="270"/>
      <c r="E34" s="270"/>
      <c r="F34" s="270"/>
      <c r="G34" s="270"/>
      <c r="H34" s="270"/>
      <c r="I34" s="271"/>
      <c r="J34" s="130"/>
      <c r="K34" s="266"/>
      <c r="L34" s="267"/>
      <c r="M34" s="268"/>
    </row>
    <row r="35" spans="1:13" x14ac:dyDescent="0.35">
      <c r="A35" s="84"/>
      <c r="B35" s="85">
        <v>3</v>
      </c>
      <c r="C35" s="269"/>
      <c r="D35" s="270"/>
      <c r="E35" s="270"/>
      <c r="F35" s="270"/>
      <c r="G35" s="270"/>
      <c r="H35" s="270"/>
      <c r="I35" s="271"/>
      <c r="J35" s="130"/>
      <c r="K35" s="266"/>
      <c r="L35" s="267"/>
      <c r="M35" s="268"/>
    </row>
    <row r="36" spans="1:13" x14ac:dyDescent="0.35">
      <c r="A36" s="84"/>
      <c r="B36" s="85">
        <v>4</v>
      </c>
      <c r="C36" s="269"/>
      <c r="D36" s="270"/>
      <c r="E36" s="270"/>
      <c r="F36" s="270"/>
      <c r="G36" s="270"/>
      <c r="H36" s="270"/>
      <c r="I36" s="271"/>
      <c r="J36" s="130"/>
      <c r="K36" s="266"/>
      <c r="L36" s="267"/>
      <c r="M36" s="268"/>
    </row>
    <row r="37" spans="1:13" x14ac:dyDescent="0.35">
      <c r="A37" s="84"/>
      <c r="B37" s="85">
        <v>5</v>
      </c>
      <c r="C37" s="269"/>
      <c r="D37" s="270"/>
      <c r="E37" s="270"/>
      <c r="F37" s="270"/>
      <c r="G37" s="270"/>
      <c r="H37" s="270"/>
      <c r="I37" s="271"/>
      <c r="J37" s="130"/>
      <c r="K37" s="266"/>
      <c r="L37" s="267"/>
      <c r="M37" s="268"/>
    </row>
    <row r="38" spans="1:13" x14ac:dyDescent="0.35">
      <c r="A38" s="84"/>
      <c r="B38" s="85">
        <v>6</v>
      </c>
      <c r="C38" s="269"/>
      <c r="D38" s="270"/>
      <c r="E38" s="270"/>
      <c r="F38" s="270"/>
      <c r="G38" s="270"/>
      <c r="H38" s="270"/>
      <c r="I38" s="271"/>
      <c r="J38" s="130"/>
      <c r="K38" s="266"/>
      <c r="L38" s="267"/>
      <c r="M38" s="268"/>
    </row>
    <row r="39" spans="1:13" x14ac:dyDescent="0.35">
      <c r="A39" s="84"/>
      <c r="B39" s="85">
        <v>7</v>
      </c>
      <c r="C39" s="269"/>
      <c r="D39" s="270"/>
      <c r="E39" s="270"/>
      <c r="F39" s="270"/>
      <c r="G39" s="270"/>
      <c r="H39" s="270"/>
      <c r="I39" s="271"/>
      <c r="J39" s="130"/>
      <c r="K39" s="266"/>
      <c r="L39" s="267"/>
      <c r="M39" s="268"/>
    </row>
    <row r="40" spans="1:13" x14ac:dyDescent="0.35">
      <c r="A40" s="84"/>
      <c r="B40" s="85">
        <v>8</v>
      </c>
      <c r="C40" s="269"/>
      <c r="D40" s="270"/>
      <c r="E40" s="270"/>
      <c r="F40" s="270"/>
      <c r="G40" s="270"/>
      <c r="H40" s="270"/>
      <c r="I40" s="271"/>
      <c r="J40" s="130"/>
      <c r="K40" s="266"/>
      <c r="L40" s="267"/>
      <c r="M40" s="268"/>
    </row>
    <row r="41" spans="1:13" x14ac:dyDescent="0.35">
      <c r="A41" s="84">
        <f>A9+4</f>
        <v>43140</v>
      </c>
      <c r="B41" s="85">
        <v>1</v>
      </c>
      <c r="C41" s="269"/>
      <c r="D41" s="270"/>
      <c r="E41" s="270"/>
      <c r="F41" s="270"/>
      <c r="G41" s="270"/>
      <c r="H41" s="270"/>
      <c r="I41" s="271"/>
      <c r="J41" s="130"/>
      <c r="K41" s="266"/>
      <c r="L41" s="267"/>
      <c r="M41" s="268"/>
    </row>
    <row r="42" spans="1:13" x14ac:dyDescent="0.35">
      <c r="A42" s="84"/>
      <c r="B42" s="85">
        <v>2</v>
      </c>
      <c r="C42" s="269"/>
      <c r="D42" s="270"/>
      <c r="E42" s="270"/>
      <c r="F42" s="270"/>
      <c r="G42" s="270"/>
      <c r="H42" s="270"/>
      <c r="I42" s="271"/>
      <c r="J42" s="130"/>
      <c r="K42" s="266"/>
      <c r="L42" s="267"/>
      <c r="M42" s="268"/>
    </row>
    <row r="43" spans="1:13" x14ac:dyDescent="0.35">
      <c r="A43" s="84"/>
      <c r="B43" s="85">
        <v>3</v>
      </c>
      <c r="C43" s="269"/>
      <c r="D43" s="270"/>
      <c r="E43" s="270"/>
      <c r="F43" s="270"/>
      <c r="G43" s="270"/>
      <c r="H43" s="270"/>
      <c r="I43" s="271"/>
      <c r="J43" s="130"/>
      <c r="K43" s="266"/>
      <c r="L43" s="267"/>
      <c r="M43" s="268"/>
    </row>
    <row r="44" spans="1:13" x14ac:dyDescent="0.35">
      <c r="A44" s="84"/>
      <c r="B44" s="85">
        <v>4</v>
      </c>
      <c r="C44" s="269"/>
      <c r="D44" s="270"/>
      <c r="E44" s="270"/>
      <c r="F44" s="270"/>
      <c r="G44" s="270"/>
      <c r="H44" s="270"/>
      <c r="I44" s="271"/>
      <c r="J44" s="130"/>
      <c r="K44" s="266"/>
      <c r="L44" s="267"/>
      <c r="M44" s="268"/>
    </row>
    <row r="45" spans="1:13" x14ac:dyDescent="0.35">
      <c r="A45" s="84"/>
      <c r="B45" s="85">
        <v>5</v>
      </c>
      <c r="C45" s="269"/>
      <c r="D45" s="270"/>
      <c r="E45" s="270"/>
      <c r="F45" s="270"/>
      <c r="G45" s="270"/>
      <c r="H45" s="270"/>
      <c r="I45" s="271"/>
      <c r="J45" s="130"/>
      <c r="K45" s="266"/>
      <c r="L45" s="267"/>
      <c r="M45" s="268"/>
    </row>
    <row r="46" spans="1:13" x14ac:dyDescent="0.35">
      <c r="A46" s="84"/>
      <c r="B46" s="85">
        <v>6</v>
      </c>
      <c r="C46" s="269"/>
      <c r="D46" s="270"/>
      <c r="E46" s="270"/>
      <c r="F46" s="270"/>
      <c r="G46" s="270"/>
      <c r="H46" s="270"/>
      <c r="I46" s="271"/>
      <c r="J46" s="130"/>
      <c r="K46" s="266"/>
      <c r="L46" s="267"/>
      <c r="M46" s="268"/>
    </row>
    <row r="47" spans="1:13" x14ac:dyDescent="0.35">
      <c r="A47" s="84"/>
      <c r="B47" s="85">
        <v>7</v>
      </c>
      <c r="C47" s="269"/>
      <c r="D47" s="270"/>
      <c r="E47" s="270"/>
      <c r="F47" s="270"/>
      <c r="G47" s="270"/>
      <c r="H47" s="270"/>
      <c r="I47" s="271"/>
      <c r="J47" s="130"/>
      <c r="K47" s="266"/>
      <c r="L47" s="267"/>
      <c r="M47" s="268"/>
    </row>
    <row r="48" spans="1:13" x14ac:dyDescent="0.35">
      <c r="A48" s="84"/>
      <c r="B48" s="85">
        <v>8</v>
      </c>
      <c r="C48" s="269"/>
      <c r="D48" s="270"/>
      <c r="E48" s="270"/>
      <c r="F48" s="270"/>
      <c r="G48" s="270"/>
      <c r="H48" s="270"/>
      <c r="I48" s="271"/>
      <c r="J48" s="130"/>
      <c r="K48" s="266"/>
      <c r="L48" s="267"/>
      <c r="M48" s="268"/>
    </row>
    <row r="49" spans="1:13" ht="14.25" customHeight="1" x14ac:dyDescent="0.35">
      <c r="A49" s="272"/>
      <c r="B49" s="272"/>
      <c r="C49" s="273"/>
      <c r="D49" s="273"/>
      <c r="E49" s="24"/>
      <c r="F49" s="23"/>
      <c r="G49" s="228" t="s">
        <v>268</v>
      </c>
      <c r="H49" s="229">
        <f>'rapp 01'!H49+'rapp 01'!J49</f>
        <v>0</v>
      </c>
      <c r="I49" s="226"/>
      <c r="J49" s="108">
        <f>SUM(J9:J48)</f>
        <v>0</v>
      </c>
      <c r="K49" s="108" t="s">
        <v>60</v>
      </c>
      <c r="L49" s="82"/>
      <c r="M49" s="230" t="str">
        <f>"Totaal:"&amp;(H49+J49)</f>
        <v>Totaal:0</v>
      </c>
    </row>
  </sheetData>
  <sheetProtection algorithmName="SHA-512" hashValue="JZwCgrBBk2KTtwp1KTFwcPOSZkgO4k8L9sIywVf38bhsYVbvWctWLamBjeiaxu1TwPRLXLPqGEMS2FEfcVcAIw==" saltValue="8cUH3ffZlhIrZA2oYiV4fA==" spinCount="100000" sheet="1" selectLockedCells="1"/>
  <mergeCells count="92">
    <mergeCell ref="A49:D49"/>
    <mergeCell ref="C46:I46"/>
    <mergeCell ref="K46:M46"/>
    <mergeCell ref="C47:I47"/>
    <mergeCell ref="K47:M47"/>
    <mergeCell ref="C48:I48"/>
    <mergeCell ref="K48:M48"/>
    <mergeCell ref="C43:I43"/>
    <mergeCell ref="K43:M43"/>
    <mergeCell ref="C44:I44"/>
    <mergeCell ref="K44:M44"/>
    <mergeCell ref="C45:I45"/>
    <mergeCell ref="K45:M45"/>
    <mergeCell ref="C40:I40"/>
    <mergeCell ref="K40:M40"/>
    <mergeCell ref="C41:I41"/>
    <mergeCell ref="K41:M41"/>
    <mergeCell ref="C42:I42"/>
    <mergeCell ref="K42:M42"/>
    <mergeCell ref="C37:I37"/>
    <mergeCell ref="K37:M37"/>
    <mergeCell ref="C38:I38"/>
    <mergeCell ref="K38:M38"/>
    <mergeCell ref="C39:I39"/>
    <mergeCell ref="K39:M39"/>
    <mergeCell ref="C34:I34"/>
    <mergeCell ref="K34:M34"/>
    <mergeCell ref="C35:I35"/>
    <mergeCell ref="K35:M35"/>
    <mergeCell ref="C36:I36"/>
    <mergeCell ref="K36:M36"/>
    <mergeCell ref="C31:I31"/>
    <mergeCell ref="K31:M31"/>
    <mergeCell ref="C32:I32"/>
    <mergeCell ref="K32:M32"/>
    <mergeCell ref="C33:I33"/>
    <mergeCell ref="K33:M33"/>
    <mergeCell ref="C28:I28"/>
    <mergeCell ref="K28:M28"/>
    <mergeCell ref="C29:I29"/>
    <mergeCell ref="K29:M29"/>
    <mergeCell ref="C30:I30"/>
    <mergeCell ref="K30:M30"/>
    <mergeCell ref="C25:I25"/>
    <mergeCell ref="K25:M25"/>
    <mergeCell ref="C26:I26"/>
    <mergeCell ref="K26:M26"/>
    <mergeCell ref="C27:I27"/>
    <mergeCell ref="K27:M27"/>
    <mergeCell ref="C22:I22"/>
    <mergeCell ref="K22:M22"/>
    <mergeCell ref="C23:I23"/>
    <mergeCell ref="K23:M23"/>
    <mergeCell ref="C24:I24"/>
    <mergeCell ref="K24:M24"/>
    <mergeCell ref="C19:I19"/>
    <mergeCell ref="K19:M19"/>
    <mergeCell ref="C20:I20"/>
    <mergeCell ref="K20:M20"/>
    <mergeCell ref="C21:I21"/>
    <mergeCell ref="K21:M21"/>
    <mergeCell ref="C16:I16"/>
    <mergeCell ref="K16:M16"/>
    <mergeCell ref="C17:I17"/>
    <mergeCell ref="K17:M17"/>
    <mergeCell ref="C18:I18"/>
    <mergeCell ref="K18:M18"/>
    <mergeCell ref="C13:I13"/>
    <mergeCell ref="K13:M13"/>
    <mergeCell ref="C14:I14"/>
    <mergeCell ref="K14:M14"/>
    <mergeCell ref="C15:I15"/>
    <mergeCell ref="K15:M15"/>
    <mergeCell ref="C10:I10"/>
    <mergeCell ref="K10:M10"/>
    <mergeCell ref="C11:I11"/>
    <mergeCell ref="K11:M11"/>
    <mergeCell ref="C12:I12"/>
    <mergeCell ref="K12:M12"/>
    <mergeCell ref="C9:I9"/>
    <mergeCell ref="K9:M9"/>
    <mergeCell ref="A3:C3"/>
    <mergeCell ref="I3:J3"/>
    <mergeCell ref="K3:M3"/>
    <mergeCell ref="A4:C4"/>
    <mergeCell ref="I4:J4"/>
    <mergeCell ref="K4:M4"/>
    <mergeCell ref="A5:C5"/>
    <mergeCell ref="I5:J5"/>
    <mergeCell ref="K5:M5"/>
    <mergeCell ref="A7:M7"/>
    <mergeCell ref="K8:M8"/>
  </mergeCells>
  <dataValidations count="1">
    <dataValidation type="list" allowBlank="1" showInputMessage="1" showErrorMessage="1" sqref="K9:M48" xr:uid="{26CBB79B-4C92-48EA-A948-DB18AC69622C}">
      <formula1>IF(Oplnr=1,AMO,IF(Oplnr=2,GD,KO))</formula1>
    </dataValidation>
  </dataValidations>
  <pageMargins left="0.70866141732283472" right="0.59055118110236227" top="0.47244094488188981" bottom="1.0236220472440944" header="0.31496062992125984" footer="0.31496062992125984"/>
  <pageSetup paperSize="9" scale="74"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41C3E-75EE-4EA0-9A12-95A635455186}">
  <sheetPr codeName="Blad08">
    <pageSetUpPr fitToPage="1"/>
  </sheetPr>
  <dimension ref="A1:Q49"/>
  <sheetViews>
    <sheetView zoomScale="90" zoomScaleNormal="90" workbookViewId="0">
      <selection activeCell="C9" sqref="C9:I9"/>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8.6640625" customWidth="1"/>
    <col min="10" max="10" width="10.796875" customWidth="1"/>
    <col min="11" max="12" width="13.265625" customWidth="1"/>
    <col min="13" max="13" width="16.53125" customWidth="1"/>
    <col min="14" max="14" width="9.1328125" style="9" customWidth="1"/>
    <col min="15" max="15" width="14.3984375" bestFit="1" customWidth="1"/>
    <col min="17" max="17" width="9.06640625" style="186"/>
  </cols>
  <sheetData>
    <row r="1" spans="1:17" ht="15" x14ac:dyDescent="0.4">
      <c r="A1" s="22" t="str">
        <f>"Bijlage 6: Weekrapportage "&amp;'Algemene Informatie'!$B$16</f>
        <v>Bijlage 6: Weekrapportage AMO (Applicatie- en mediaontwikkelaar 25187)</v>
      </c>
      <c r="B1" s="22"/>
      <c r="C1" s="21"/>
      <c r="D1" s="21"/>
      <c r="E1" s="21"/>
      <c r="F1" s="21"/>
      <c r="G1" s="21"/>
      <c r="H1" s="21"/>
      <c r="I1" s="21"/>
      <c r="J1" s="82"/>
      <c r="K1" s="82"/>
      <c r="L1" s="82"/>
      <c r="M1" s="82"/>
      <c r="Q1" s="186">
        <f>COUNTIF(K$9:M$48,Menu!D3)</f>
        <v>0</v>
      </c>
    </row>
    <row r="2" spans="1:17" x14ac:dyDescent="0.35">
      <c r="A2" s="21"/>
      <c r="B2" s="21"/>
      <c r="C2" s="21"/>
      <c r="D2" s="21"/>
      <c r="E2" s="82"/>
      <c r="F2" s="82"/>
      <c r="G2" s="82"/>
      <c r="H2" s="21"/>
      <c r="I2" s="21"/>
      <c r="J2" s="82"/>
      <c r="K2" s="82"/>
      <c r="L2" s="82"/>
      <c r="M2" s="82"/>
      <c r="Q2" s="186">
        <f>COUNTIF(K$9:M$48,Menu!D4)</f>
        <v>0</v>
      </c>
    </row>
    <row r="3" spans="1:17" ht="13.15" x14ac:dyDescent="0.35">
      <c r="A3" s="275" t="s">
        <v>28</v>
      </c>
      <c r="B3" s="275"/>
      <c r="C3" s="275"/>
      <c r="D3" s="205" t="str">
        <f>IF('Algemene Informatie'!$B$3=0,"",'Algemene Informatie'!$B$3&amp;", "&amp;'Algemene Informatie'!$B$4&amp;" ("&amp;'Algemene Informatie'!$B$5&amp;")"&amp;" "&amp;'Algemene Informatie'!$B$13)</f>
        <v/>
      </c>
      <c r="E3" s="86"/>
      <c r="F3" s="88"/>
      <c r="G3" s="89"/>
      <c r="H3" s="21"/>
      <c r="I3" s="275" t="s">
        <v>78</v>
      </c>
      <c r="J3" s="275"/>
      <c r="K3" s="274" t="str">
        <f>IF('Algemene Informatie'!$B$39=0,"",'Algemene Informatie'!$B$39)</f>
        <v>2017-2018</v>
      </c>
      <c r="L3" s="274"/>
      <c r="M3" s="274"/>
      <c r="Q3" s="186">
        <f>COUNTIF(K$9:M$48,Menu!D5)</f>
        <v>0</v>
      </c>
    </row>
    <row r="4" spans="1:17" ht="13.15" x14ac:dyDescent="0.35">
      <c r="A4" s="276" t="s">
        <v>61</v>
      </c>
      <c r="B4" s="277"/>
      <c r="C4" s="278"/>
      <c r="D4" s="205" t="str">
        <f>IF('Algemene Informatie'!$B$17=0,"",'Algemene Informatie'!$B$17)</f>
        <v/>
      </c>
      <c r="E4" s="86"/>
      <c r="F4" s="88"/>
      <c r="G4" s="89"/>
      <c r="H4" s="21"/>
      <c r="I4" s="275" t="s">
        <v>29</v>
      </c>
      <c r="J4" s="275"/>
      <c r="K4" s="274" t="str">
        <f>IF('Algemene Informatie'!$B$28=0,"",'Algemene Informatie'!$B$28)</f>
        <v/>
      </c>
      <c r="L4" s="274"/>
      <c r="M4" s="274"/>
      <c r="Q4" s="186">
        <f>COUNTIF(K$9:M$48,Menu!D6)</f>
        <v>0</v>
      </c>
    </row>
    <row r="5" spans="1:17" ht="13.15" x14ac:dyDescent="0.35">
      <c r="A5" s="275" t="s">
        <v>88</v>
      </c>
      <c r="B5" s="275"/>
      <c r="C5" s="275"/>
      <c r="D5" s="205" t="str">
        <f>IF('Algemene Informatie'!$B$18=0,"",'Algemene Informatie'!$B$18)</f>
        <v/>
      </c>
      <c r="E5" s="86"/>
      <c r="F5" s="86"/>
      <c r="G5" s="82"/>
      <c r="H5" s="21"/>
      <c r="I5" s="275" t="s">
        <v>30</v>
      </c>
      <c r="J5" s="275"/>
      <c r="K5" s="274" t="str">
        <f>IF('Algemene Informatie'!$B$32=0,"",'Algemene Informatie'!$B$32)</f>
        <v/>
      </c>
      <c r="L5" s="274"/>
      <c r="M5" s="274"/>
      <c r="Q5" s="186">
        <f>COUNTIF(K$9:M$48,Menu!D7)</f>
        <v>0</v>
      </c>
    </row>
    <row r="6" spans="1:17" ht="13.15" x14ac:dyDescent="0.35">
      <c r="A6" s="91"/>
      <c r="B6" s="88"/>
      <c r="C6" s="88"/>
      <c r="D6" s="92"/>
      <c r="E6" s="86"/>
      <c r="F6" s="86"/>
      <c r="G6" s="82"/>
      <c r="H6" s="82"/>
      <c r="I6" s="88"/>
      <c r="J6" s="88"/>
      <c r="K6" s="92"/>
      <c r="L6" s="92"/>
      <c r="M6" s="92"/>
      <c r="Q6" s="186">
        <f>COUNTIF(K$9:M$48,Menu!D8)</f>
        <v>0</v>
      </c>
    </row>
    <row r="7" spans="1:17" ht="13.15" x14ac:dyDescent="0.4">
      <c r="A7" s="279" t="str">
        <f>IF(AND(ISNONTEXT($A$9),NOT(ISBLANK($A$9))),"RAPPORTAGE WEEK "&amp;1+INT((A9-DATE(YEAR(A9+4-WEEKDAY(A9+6)),1,5)+WEEKDAY(DATE(YEAR(A9+4-WEEKDAY(A9+6)),1,3)))/7),"RAPPORTAGE WEEK Nr.")</f>
        <v>RAPPORTAGE WEEK 7</v>
      </c>
      <c r="B7" s="280"/>
      <c r="C7" s="280"/>
      <c r="D7" s="280"/>
      <c r="E7" s="280"/>
      <c r="F7" s="280"/>
      <c r="G7" s="280"/>
      <c r="H7" s="280"/>
      <c r="I7" s="280"/>
      <c r="J7" s="280"/>
      <c r="K7" s="280"/>
      <c r="L7" s="280"/>
      <c r="M7" s="281"/>
      <c r="Q7" s="186">
        <f>COUNTIF(K$9:M$48,Menu!D9)</f>
        <v>0</v>
      </c>
    </row>
    <row r="8" spans="1:17" s="61" customFormat="1" ht="13.15" x14ac:dyDescent="0.35">
      <c r="A8" s="109" t="s">
        <v>31</v>
      </c>
      <c r="B8" s="131" t="s">
        <v>75</v>
      </c>
      <c r="C8" s="109" t="s">
        <v>32</v>
      </c>
      <c r="D8" s="132"/>
      <c r="E8" s="132"/>
      <c r="F8" s="132"/>
      <c r="G8" s="132"/>
      <c r="H8" s="132"/>
      <c r="I8" s="133"/>
      <c r="J8" s="134" t="s">
        <v>72</v>
      </c>
      <c r="K8" s="282" t="s">
        <v>221</v>
      </c>
      <c r="L8" s="283"/>
      <c r="M8" s="284"/>
      <c r="N8" s="135"/>
      <c r="Q8" s="186">
        <f>COUNTIF(K$9:M$48,Menu!D10)</f>
        <v>0</v>
      </c>
    </row>
    <row r="9" spans="1:17" ht="12.75" customHeight="1" x14ac:dyDescent="0.35">
      <c r="A9" s="84">
        <f>'BPV-tijd'!P16</f>
        <v>43143</v>
      </c>
      <c r="B9" s="85">
        <v>1</v>
      </c>
      <c r="C9" s="269"/>
      <c r="D9" s="270"/>
      <c r="E9" s="270"/>
      <c r="F9" s="270"/>
      <c r="G9" s="270"/>
      <c r="H9" s="270"/>
      <c r="I9" s="271"/>
      <c r="J9" s="130"/>
      <c r="K9" s="266"/>
      <c r="L9" s="267"/>
      <c r="M9" s="268"/>
      <c r="Q9" s="186">
        <f>COUNTIF(K$9:M$48,Menu!D11)</f>
        <v>0</v>
      </c>
    </row>
    <row r="10" spans="1:17" ht="12.75" customHeight="1" x14ac:dyDescent="0.35">
      <c r="A10" s="84"/>
      <c r="B10" s="85">
        <v>2</v>
      </c>
      <c r="C10" s="269"/>
      <c r="D10" s="270"/>
      <c r="E10" s="270"/>
      <c r="F10" s="270"/>
      <c r="G10" s="270"/>
      <c r="H10" s="270"/>
      <c r="I10" s="271"/>
      <c r="J10" s="130"/>
      <c r="K10" s="266"/>
      <c r="L10" s="267"/>
      <c r="M10" s="268"/>
      <c r="Q10" s="186">
        <f>COUNTIF(K$9:M$48,Menu!D12)</f>
        <v>0</v>
      </c>
    </row>
    <row r="11" spans="1:17" ht="12.75" customHeight="1" x14ac:dyDescent="0.35">
      <c r="A11" s="84"/>
      <c r="B11" s="85">
        <v>3</v>
      </c>
      <c r="C11" s="269"/>
      <c r="D11" s="270"/>
      <c r="E11" s="270"/>
      <c r="F11" s="270"/>
      <c r="G11" s="270"/>
      <c r="H11" s="270"/>
      <c r="I11" s="271"/>
      <c r="J11" s="130"/>
      <c r="K11" s="266"/>
      <c r="L11" s="267"/>
      <c r="M11" s="268"/>
      <c r="Q11" s="186">
        <f>COUNTIF(K$9:M$48,Menu!D13)</f>
        <v>0</v>
      </c>
    </row>
    <row r="12" spans="1:17" ht="12.75" customHeight="1" x14ac:dyDescent="0.35">
      <c r="A12" s="84"/>
      <c r="B12" s="85">
        <v>4</v>
      </c>
      <c r="C12" s="269"/>
      <c r="D12" s="270"/>
      <c r="E12" s="270"/>
      <c r="F12" s="270"/>
      <c r="G12" s="270"/>
      <c r="H12" s="270"/>
      <c r="I12" s="271"/>
      <c r="J12" s="130"/>
      <c r="K12" s="266"/>
      <c r="L12" s="267"/>
      <c r="M12" s="268"/>
    </row>
    <row r="13" spans="1:17" ht="12.75" customHeight="1" x14ac:dyDescent="0.35">
      <c r="A13" s="84"/>
      <c r="B13" s="85">
        <v>5</v>
      </c>
      <c r="C13" s="269"/>
      <c r="D13" s="270"/>
      <c r="E13" s="270"/>
      <c r="F13" s="270"/>
      <c r="G13" s="270"/>
      <c r="H13" s="270"/>
      <c r="I13" s="271"/>
      <c r="J13" s="130"/>
      <c r="K13" s="266"/>
      <c r="L13" s="267"/>
      <c r="M13" s="268"/>
    </row>
    <row r="14" spans="1:17" ht="12.75" customHeight="1" x14ac:dyDescent="0.35">
      <c r="A14" s="84"/>
      <c r="B14" s="85">
        <v>6</v>
      </c>
      <c r="C14" s="269"/>
      <c r="D14" s="270"/>
      <c r="E14" s="270"/>
      <c r="F14" s="270"/>
      <c r="G14" s="270"/>
      <c r="H14" s="270"/>
      <c r="I14" s="271"/>
      <c r="J14" s="130"/>
      <c r="K14" s="266"/>
      <c r="L14" s="267"/>
      <c r="M14" s="268"/>
    </row>
    <row r="15" spans="1:17" ht="12.75" customHeight="1" x14ac:dyDescent="0.35">
      <c r="A15" s="84"/>
      <c r="B15" s="85">
        <v>7</v>
      </c>
      <c r="C15" s="269"/>
      <c r="D15" s="270"/>
      <c r="E15" s="270"/>
      <c r="F15" s="270"/>
      <c r="G15" s="270"/>
      <c r="H15" s="270"/>
      <c r="I15" s="271"/>
      <c r="J15" s="130"/>
      <c r="K15" s="266"/>
      <c r="L15" s="267"/>
      <c r="M15" s="268"/>
    </row>
    <row r="16" spans="1:17" ht="12.75" customHeight="1" x14ac:dyDescent="0.35">
      <c r="A16" s="84"/>
      <c r="B16" s="85">
        <v>8</v>
      </c>
      <c r="C16" s="269"/>
      <c r="D16" s="270"/>
      <c r="E16" s="270"/>
      <c r="F16" s="270"/>
      <c r="G16" s="270"/>
      <c r="H16" s="270"/>
      <c r="I16" s="271"/>
      <c r="J16" s="130"/>
      <c r="K16" s="266"/>
      <c r="L16" s="267"/>
      <c r="M16" s="268"/>
    </row>
    <row r="17" spans="1:13" ht="12.75" customHeight="1" x14ac:dyDescent="0.35">
      <c r="A17" s="84">
        <f>A9+1</f>
        <v>43144</v>
      </c>
      <c r="B17" s="85">
        <v>1</v>
      </c>
      <c r="C17" s="269"/>
      <c r="D17" s="270"/>
      <c r="E17" s="270"/>
      <c r="F17" s="270"/>
      <c r="G17" s="270"/>
      <c r="H17" s="270"/>
      <c r="I17" s="271"/>
      <c r="J17" s="130"/>
      <c r="K17" s="266"/>
      <c r="L17" s="267"/>
      <c r="M17" s="268"/>
    </row>
    <row r="18" spans="1:13" ht="12.75" customHeight="1" x14ac:dyDescent="0.35">
      <c r="A18" s="84"/>
      <c r="B18" s="85">
        <v>2</v>
      </c>
      <c r="C18" s="269"/>
      <c r="D18" s="270"/>
      <c r="E18" s="270"/>
      <c r="F18" s="270"/>
      <c r="G18" s="270"/>
      <c r="H18" s="270"/>
      <c r="I18" s="271"/>
      <c r="J18" s="130"/>
      <c r="K18" s="266"/>
      <c r="L18" s="267"/>
      <c r="M18" s="268"/>
    </row>
    <row r="19" spans="1:13" ht="12.75" customHeight="1" x14ac:dyDescent="0.35">
      <c r="A19" s="84"/>
      <c r="B19" s="85">
        <v>3</v>
      </c>
      <c r="C19" s="269"/>
      <c r="D19" s="270"/>
      <c r="E19" s="270"/>
      <c r="F19" s="270"/>
      <c r="G19" s="270"/>
      <c r="H19" s="270"/>
      <c r="I19" s="271"/>
      <c r="J19" s="130"/>
      <c r="K19" s="266"/>
      <c r="L19" s="267"/>
      <c r="M19" s="268"/>
    </row>
    <row r="20" spans="1:13" x14ac:dyDescent="0.35">
      <c r="A20" s="84"/>
      <c r="B20" s="85">
        <v>4</v>
      </c>
      <c r="C20" s="269"/>
      <c r="D20" s="270"/>
      <c r="E20" s="270"/>
      <c r="F20" s="270"/>
      <c r="G20" s="270"/>
      <c r="H20" s="270"/>
      <c r="I20" s="271"/>
      <c r="J20" s="130"/>
      <c r="K20" s="266"/>
      <c r="L20" s="267"/>
      <c r="M20" s="268"/>
    </row>
    <row r="21" spans="1:13" ht="12.75" customHeight="1" x14ac:dyDescent="0.35">
      <c r="A21" s="84"/>
      <c r="B21" s="85">
        <v>5</v>
      </c>
      <c r="C21" s="269"/>
      <c r="D21" s="270"/>
      <c r="E21" s="270"/>
      <c r="F21" s="270"/>
      <c r="G21" s="270"/>
      <c r="H21" s="270"/>
      <c r="I21" s="271"/>
      <c r="J21" s="130"/>
      <c r="K21" s="266"/>
      <c r="L21" s="267"/>
      <c r="M21" s="268"/>
    </row>
    <row r="22" spans="1:13" x14ac:dyDescent="0.35">
      <c r="A22" s="84"/>
      <c r="B22" s="85">
        <v>6</v>
      </c>
      <c r="C22" s="269"/>
      <c r="D22" s="270"/>
      <c r="E22" s="270"/>
      <c r="F22" s="270"/>
      <c r="G22" s="270"/>
      <c r="H22" s="270"/>
      <c r="I22" s="271"/>
      <c r="J22" s="130"/>
      <c r="K22" s="266"/>
      <c r="L22" s="267"/>
      <c r="M22" s="268"/>
    </row>
    <row r="23" spans="1:13" x14ac:dyDescent="0.35">
      <c r="A23" s="84"/>
      <c r="B23" s="85">
        <v>7</v>
      </c>
      <c r="C23" s="269"/>
      <c r="D23" s="270"/>
      <c r="E23" s="270"/>
      <c r="F23" s="270"/>
      <c r="G23" s="270"/>
      <c r="H23" s="270"/>
      <c r="I23" s="271"/>
      <c r="J23" s="130"/>
      <c r="K23" s="266"/>
      <c r="L23" s="267"/>
      <c r="M23" s="268"/>
    </row>
    <row r="24" spans="1:13" x14ac:dyDescent="0.35">
      <c r="A24" s="84"/>
      <c r="B24" s="85">
        <v>8</v>
      </c>
      <c r="C24" s="269"/>
      <c r="D24" s="270"/>
      <c r="E24" s="270"/>
      <c r="F24" s="270"/>
      <c r="G24" s="270"/>
      <c r="H24" s="270"/>
      <c r="I24" s="271"/>
      <c r="J24" s="130"/>
      <c r="K24" s="266"/>
      <c r="L24" s="267"/>
      <c r="M24" s="268"/>
    </row>
    <row r="25" spans="1:13" x14ac:dyDescent="0.35">
      <c r="A25" s="84">
        <f>A9+2</f>
        <v>43145</v>
      </c>
      <c r="B25" s="85">
        <v>1</v>
      </c>
      <c r="C25" s="269"/>
      <c r="D25" s="270"/>
      <c r="E25" s="270"/>
      <c r="F25" s="270"/>
      <c r="G25" s="270"/>
      <c r="H25" s="270"/>
      <c r="I25" s="271"/>
      <c r="J25" s="130"/>
      <c r="K25" s="266"/>
      <c r="L25" s="267"/>
      <c r="M25" s="268"/>
    </row>
    <row r="26" spans="1:13" x14ac:dyDescent="0.35">
      <c r="A26" s="84"/>
      <c r="B26" s="85">
        <v>2</v>
      </c>
      <c r="C26" s="269"/>
      <c r="D26" s="270"/>
      <c r="E26" s="270"/>
      <c r="F26" s="270"/>
      <c r="G26" s="270"/>
      <c r="H26" s="270"/>
      <c r="I26" s="271"/>
      <c r="J26" s="130"/>
      <c r="K26" s="266"/>
      <c r="L26" s="267"/>
      <c r="M26" s="268"/>
    </row>
    <row r="27" spans="1:13" x14ac:dyDescent="0.35">
      <c r="A27" s="84"/>
      <c r="B27" s="85">
        <v>3</v>
      </c>
      <c r="C27" s="269"/>
      <c r="D27" s="270"/>
      <c r="E27" s="270"/>
      <c r="F27" s="270"/>
      <c r="G27" s="270"/>
      <c r="H27" s="270"/>
      <c r="I27" s="271"/>
      <c r="J27" s="130"/>
      <c r="K27" s="266"/>
      <c r="L27" s="267"/>
      <c r="M27" s="268"/>
    </row>
    <row r="28" spans="1:13" x14ac:dyDescent="0.35">
      <c r="A28" s="84"/>
      <c r="B28" s="85">
        <v>4</v>
      </c>
      <c r="C28" s="269"/>
      <c r="D28" s="270"/>
      <c r="E28" s="270"/>
      <c r="F28" s="270"/>
      <c r="G28" s="270"/>
      <c r="H28" s="270"/>
      <c r="I28" s="271"/>
      <c r="J28" s="130"/>
      <c r="K28" s="266"/>
      <c r="L28" s="267"/>
      <c r="M28" s="268"/>
    </row>
    <row r="29" spans="1:13" x14ac:dyDescent="0.35">
      <c r="A29" s="84"/>
      <c r="B29" s="85">
        <v>5</v>
      </c>
      <c r="C29" s="269"/>
      <c r="D29" s="270"/>
      <c r="E29" s="270"/>
      <c r="F29" s="270"/>
      <c r="G29" s="270"/>
      <c r="H29" s="270"/>
      <c r="I29" s="271"/>
      <c r="J29" s="130"/>
      <c r="K29" s="266"/>
      <c r="L29" s="267"/>
      <c r="M29" s="268"/>
    </row>
    <row r="30" spans="1:13" x14ac:dyDescent="0.35">
      <c r="A30" s="84"/>
      <c r="B30" s="85">
        <v>6</v>
      </c>
      <c r="C30" s="269"/>
      <c r="D30" s="270"/>
      <c r="E30" s="270"/>
      <c r="F30" s="270"/>
      <c r="G30" s="270"/>
      <c r="H30" s="270"/>
      <c r="I30" s="271"/>
      <c r="J30" s="130"/>
      <c r="K30" s="266"/>
      <c r="L30" s="267"/>
      <c r="M30" s="268"/>
    </row>
    <row r="31" spans="1:13" x14ac:dyDescent="0.35">
      <c r="A31" s="84"/>
      <c r="B31" s="85">
        <v>7</v>
      </c>
      <c r="C31" s="269"/>
      <c r="D31" s="270"/>
      <c r="E31" s="270"/>
      <c r="F31" s="270"/>
      <c r="G31" s="270"/>
      <c r="H31" s="270"/>
      <c r="I31" s="271"/>
      <c r="J31" s="130"/>
      <c r="K31" s="266"/>
      <c r="L31" s="267"/>
      <c r="M31" s="268"/>
    </row>
    <row r="32" spans="1:13" x14ac:dyDescent="0.35">
      <c r="A32" s="84"/>
      <c r="B32" s="85">
        <v>8</v>
      </c>
      <c r="C32" s="269"/>
      <c r="D32" s="270"/>
      <c r="E32" s="270"/>
      <c r="F32" s="270"/>
      <c r="G32" s="270"/>
      <c r="H32" s="270"/>
      <c r="I32" s="271"/>
      <c r="J32" s="130"/>
      <c r="K32" s="266"/>
      <c r="L32" s="267"/>
      <c r="M32" s="268"/>
    </row>
    <row r="33" spans="1:13" x14ac:dyDescent="0.35">
      <c r="A33" s="84">
        <f>A9+3</f>
        <v>43146</v>
      </c>
      <c r="B33" s="85">
        <v>1</v>
      </c>
      <c r="C33" s="269"/>
      <c r="D33" s="270"/>
      <c r="E33" s="270"/>
      <c r="F33" s="270"/>
      <c r="G33" s="270"/>
      <c r="H33" s="270"/>
      <c r="I33" s="271"/>
      <c r="J33" s="130"/>
      <c r="K33" s="266"/>
      <c r="L33" s="267"/>
      <c r="M33" s="268"/>
    </row>
    <row r="34" spans="1:13" x14ac:dyDescent="0.35">
      <c r="A34" s="84"/>
      <c r="B34" s="85">
        <v>2</v>
      </c>
      <c r="C34" s="269"/>
      <c r="D34" s="270"/>
      <c r="E34" s="270"/>
      <c r="F34" s="270"/>
      <c r="G34" s="270"/>
      <c r="H34" s="270"/>
      <c r="I34" s="271"/>
      <c r="J34" s="130"/>
      <c r="K34" s="266"/>
      <c r="L34" s="267"/>
      <c r="M34" s="268"/>
    </row>
    <row r="35" spans="1:13" x14ac:dyDescent="0.35">
      <c r="A35" s="84"/>
      <c r="B35" s="85">
        <v>3</v>
      </c>
      <c r="C35" s="269"/>
      <c r="D35" s="270"/>
      <c r="E35" s="270"/>
      <c r="F35" s="270"/>
      <c r="G35" s="270"/>
      <c r="H35" s="270"/>
      <c r="I35" s="271"/>
      <c r="J35" s="130"/>
      <c r="K35" s="266"/>
      <c r="L35" s="267"/>
      <c r="M35" s="268"/>
    </row>
    <row r="36" spans="1:13" x14ac:dyDescent="0.35">
      <c r="A36" s="84"/>
      <c r="B36" s="85">
        <v>4</v>
      </c>
      <c r="C36" s="269"/>
      <c r="D36" s="270"/>
      <c r="E36" s="270"/>
      <c r="F36" s="270"/>
      <c r="G36" s="270"/>
      <c r="H36" s="270"/>
      <c r="I36" s="271"/>
      <c r="J36" s="130"/>
      <c r="K36" s="266"/>
      <c r="L36" s="267"/>
      <c r="M36" s="268"/>
    </row>
    <row r="37" spans="1:13" x14ac:dyDescent="0.35">
      <c r="A37" s="84"/>
      <c r="B37" s="85">
        <v>5</v>
      </c>
      <c r="C37" s="269"/>
      <c r="D37" s="270"/>
      <c r="E37" s="270"/>
      <c r="F37" s="270"/>
      <c r="G37" s="270"/>
      <c r="H37" s="270"/>
      <c r="I37" s="271"/>
      <c r="J37" s="130"/>
      <c r="K37" s="266"/>
      <c r="L37" s="267"/>
      <c r="M37" s="268"/>
    </row>
    <row r="38" spans="1:13" x14ac:dyDescent="0.35">
      <c r="A38" s="84"/>
      <c r="B38" s="85">
        <v>6</v>
      </c>
      <c r="C38" s="269"/>
      <c r="D38" s="270"/>
      <c r="E38" s="270"/>
      <c r="F38" s="270"/>
      <c r="G38" s="270"/>
      <c r="H38" s="270"/>
      <c r="I38" s="271"/>
      <c r="J38" s="130"/>
      <c r="K38" s="266"/>
      <c r="L38" s="267"/>
      <c r="M38" s="268"/>
    </row>
    <row r="39" spans="1:13" x14ac:dyDescent="0.35">
      <c r="A39" s="84"/>
      <c r="B39" s="85">
        <v>7</v>
      </c>
      <c r="C39" s="269"/>
      <c r="D39" s="270"/>
      <c r="E39" s="270"/>
      <c r="F39" s="270"/>
      <c r="G39" s="270"/>
      <c r="H39" s="270"/>
      <c r="I39" s="271"/>
      <c r="J39" s="130"/>
      <c r="K39" s="266"/>
      <c r="L39" s="267"/>
      <c r="M39" s="268"/>
    </row>
    <row r="40" spans="1:13" x14ac:dyDescent="0.35">
      <c r="A40" s="84"/>
      <c r="B40" s="85">
        <v>8</v>
      </c>
      <c r="C40" s="269"/>
      <c r="D40" s="270"/>
      <c r="E40" s="270"/>
      <c r="F40" s="270"/>
      <c r="G40" s="270"/>
      <c r="H40" s="270"/>
      <c r="I40" s="271"/>
      <c r="J40" s="130"/>
      <c r="K40" s="266"/>
      <c r="L40" s="267"/>
      <c r="M40" s="268"/>
    </row>
    <row r="41" spans="1:13" x14ac:dyDescent="0.35">
      <c r="A41" s="84">
        <f>A9+4</f>
        <v>43147</v>
      </c>
      <c r="B41" s="85">
        <v>1</v>
      </c>
      <c r="C41" s="269"/>
      <c r="D41" s="270"/>
      <c r="E41" s="270"/>
      <c r="F41" s="270"/>
      <c r="G41" s="270"/>
      <c r="H41" s="270"/>
      <c r="I41" s="271"/>
      <c r="J41" s="130"/>
      <c r="K41" s="266"/>
      <c r="L41" s="267"/>
      <c r="M41" s="268"/>
    </row>
    <row r="42" spans="1:13" x14ac:dyDescent="0.35">
      <c r="A42" s="84"/>
      <c r="B42" s="85">
        <v>2</v>
      </c>
      <c r="C42" s="269"/>
      <c r="D42" s="270"/>
      <c r="E42" s="270"/>
      <c r="F42" s="270"/>
      <c r="G42" s="270"/>
      <c r="H42" s="270"/>
      <c r="I42" s="271"/>
      <c r="J42" s="130"/>
      <c r="K42" s="266"/>
      <c r="L42" s="267"/>
      <c r="M42" s="268"/>
    </row>
    <row r="43" spans="1:13" x14ac:dyDescent="0.35">
      <c r="A43" s="84"/>
      <c r="B43" s="85">
        <v>3</v>
      </c>
      <c r="C43" s="269"/>
      <c r="D43" s="270"/>
      <c r="E43" s="270"/>
      <c r="F43" s="270"/>
      <c r="G43" s="270"/>
      <c r="H43" s="270"/>
      <c r="I43" s="271"/>
      <c r="J43" s="130"/>
      <c r="K43" s="266"/>
      <c r="L43" s="267"/>
      <c r="M43" s="268"/>
    </row>
    <row r="44" spans="1:13" x14ac:dyDescent="0.35">
      <c r="A44" s="84"/>
      <c r="B44" s="85">
        <v>4</v>
      </c>
      <c r="C44" s="269"/>
      <c r="D44" s="270"/>
      <c r="E44" s="270"/>
      <c r="F44" s="270"/>
      <c r="G44" s="270"/>
      <c r="H44" s="270"/>
      <c r="I44" s="271"/>
      <c r="J44" s="130"/>
      <c r="K44" s="266"/>
      <c r="L44" s="267"/>
      <c r="M44" s="268"/>
    </row>
    <row r="45" spans="1:13" x14ac:dyDescent="0.35">
      <c r="A45" s="84"/>
      <c r="B45" s="85">
        <v>5</v>
      </c>
      <c r="C45" s="269"/>
      <c r="D45" s="270"/>
      <c r="E45" s="270"/>
      <c r="F45" s="270"/>
      <c r="G45" s="270"/>
      <c r="H45" s="270"/>
      <c r="I45" s="271"/>
      <c r="J45" s="130"/>
      <c r="K45" s="266"/>
      <c r="L45" s="267"/>
      <c r="M45" s="268"/>
    </row>
    <row r="46" spans="1:13" x14ac:dyDescent="0.35">
      <c r="A46" s="84"/>
      <c r="B46" s="85">
        <v>6</v>
      </c>
      <c r="C46" s="269"/>
      <c r="D46" s="270"/>
      <c r="E46" s="270"/>
      <c r="F46" s="270"/>
      <c r="G46" s="270"/>
      <c r="H46" s="270"/>
      <c r="I46" s="271"/>
      <c r="J46" s="130"/>
      <c r="K46" s="266"/>
      <c r="L46" s="267"/>
      <c r="M46" s="268"/>
    </row>
    <row r="47" spans="1:13" x14ac:dyDescent="0.35">
      <c r="A47" s="84"/>
      <c r="B47" s="85">
        <v>7</v>
      </c>
      <c r="C47" s="269"/>
      <c r="D47" s="270"/>
      <c r="E47" s="270"/>
      <c r="F47" s="270"/>
      <c r="G47" s="270"/>
      <c r="H47" s="270"/>
      <c r="I47" s="271"/>
      <c r="J47" s="130"/>
      <c r="K47" s="266"/>
      <c r="L47" s="267"/>
      <c r="M47" s="268"/>
    </row>
    <row r="48" spans="1:13" x14ac:dyDescent="0.35">
      <c r="A48" s="84"/>
      <c r="B48" s="85">
        <v>8</v>
      </c>
      <c r="C48" s="269"/>
      <c r="D48" s="270"/>
      <c r="E48" s="270"/>
      <c r="F48" s="270"/>
      <c r="G48" s="270"/>
      <c r="H48" s="270"/>
      <c r="I48" s="271"/>
      <c r="J48" s="130"/>
      <c r="K48" s="266"/>
      <c r="L48" s="267"/>
      <c r="M48" s="268"/>
    </row>
    <row r="49" spans="1:13" ht="14.25" customHeight="1" x14ac:dyDescent="0.35">
      <c r="A49" s="272"/>
      <c r="B49" s="272"/>
      <c r="C49" s="273"/>
      <c r="D49" s="273"/>
      <c r="E49" s="24"/>
      <c r="F49" s="23"/>
      <c r="G49" s="228" t="s">
        <v>268</v>
      </c>
      <c r="H49" s="229">
        <f>'rapp 02'!H49+'rapp 02'!J49</f>
        <v>0</v>
      </c>
      <c r="I49" s="226"/>
      <c r="J49" s="108">
        <f>SUM(J9:J48)</f>
        <v>0</v>
      </c>
      <c r="K49" s="108" t="s">
        <v>60</v>
      </c>
      <c r="L49" s="82"/>
      <c r="M49" s="230" t="str">
        <f>"Totaal:"&amp;(H49+J49)</f>
        <v>Totaal:0</v>
      </c>
    </row>
  </sheetData>
  <sheetProtection algorithmName="SHA-512" hashValue="/8KArje0UNgUXfSCsFR2dEB87JAcauYp+SfRwc9zMypqmgEz8dKtaIlSFp6bym2iD93aLNwsBYj1PXSBTtSmyw==" saltValue="HJqxrlItqTzusXyH80xbeA==" spinCount="100000" sheet="1" selectLockedCells="1"/>
  <mergeCells count="92">
    <mergeCell ref="C9:I9"/>
    <mergeCell ref="K9:M9"/>
    <mergeCell ref="A3:C3"/>
    <mergeCell ref="I3:J3"/>
    <mergeCell ref="K3:M3"/>
    <mergeCell ref="A4:C4"/>
    <mergeCell ref="I4:J4"/>
    <mergeCell ref="K4:M4"/>
    <mergeCell ref="A5:C5"/>
    <mergeCell ref="I5:J5"/>
    <mergeCell ref="K5:M5"/>
    <mergeCell ref="A7:M7"/>
    <mergeCell ref="K8:M8"/>
    <mergeCell ref="C10:I10"/>
    <mergeCell ref="K10:M10"/>
    <mergeCell ref="C11:I11"/>
    <mergeCell ref="K11:M11"/>
    <mergeCell ref="C12:I12"/>
    <mergeCell ref="K12:M12"/>
    <mergeCell ref="C13:I13"/>
    <mergeCell ref="K13:M13"/>
    <mergeCell ref="C14:I14"/>
    <mergeCell ref="K14:M14"/>
    <mergeCell ref="C15:I15"/>
    <mergeCell ref="K15:M15"/>
    <mergeCell ref="C16:I16"/>
    <mergeCell ref="K16:M16"/>
    <mergeCell ref="C17:I17"/>
    <mergeCell ref="K17:M17"/>
    <mergeCell ref="C18:I18"/>
    <mergeCell ref="K18:M18"/>
    <mergeCell ref="C19:I19"/>
    <mergeCell ref="K19:M19"/>
    <mergeCell ref="C20:I20"/>
    <mergeCell ref="K20:M20"/>
    <mergeCell ref="C21:I21"/>
    <mergeCell ref="K21:M21"/>
    <mergeCell ref="C22:I22"/>
    <mergeCell ref="K22:M22"/>
    <mergeCell ref="C23:I23"/>
    <mergeCell ref="K23:M23"/>
    <mergeCell ref="C24:I24"/>
    <mergeCell ref="K24:M24"/>
    <mergeCell ref="C25:I25"/>
    <mergeCell ref="K25:M25"/>
    <mergeCell ref="C26:I26"/>
    <mergeCell ref="K26:M26"/>
    <mergeCell ref="C27:I27"/>
    <mergeCell ref="K27:M27"/>
    <mergeCell ref="C28:I28"/>
    <mergeCell ref="K28:M28"/>
    <mergeCell ref="C29:I29"/>
    <mergeCell ref="K29:M29"/>
    <mergeCell ref="C30:I30"/>
    <mergeCell ref="K30:M30"/>
    <mergeCell ref="C31:I31"/>
    <mergeCell ref="K31:M31"/>
    <mergeCell ref="C32:I32"/>
    <mergeCell ref="K32:M32"/>
    <mergeCell ref="C33:I33"/>
    <mergeCell ref="K33:M33"/>
    <mergeCell ref="C34:I34"/>
    <mergeCell ref="K34:M34"/>
    <mergeCell ref="C35:I35"/>
    <mergeCell ref="K35:M35"/>
    <mergeCell ref="C36:I36"/>
    <mergeCell ref="K36:M36"/>
    <mergeCell ref="C37:I37"/>
    <mergeCell ref="K37:M37"/>
    <mergeCell ref="C38:I38"/>
    <mergeCell ref="K38:M38"/>
    <mergeCell ref="C39:I39"/>
    <mergeCell ref="K39:M39"/>
    <mergeCell ref="C40:I40"/>
    <mergeCell ref="K40:M40"/>
    <mergeCell ref="C41:I41"/>
    <mergeCell ref="K41:M41"/>
    <mergeCell ref="C42:I42"/>
    <mergeCell ref="K42:M42"/>
    <mergeCell ref="C43:I43"/>
    <mergeCell ref="K43:M43"/>
    <mergeCell ref="C44:I44"/>
    <mergeCell ref="K44:M44"/>
    <mergeCell ref="C45:I45"/>
    <mergeCell ref="K45:M45"/>
    <mergeCell ref="A49:D49"/>
    <mergeCell ref="C46:I46"/>
    <mergeCell ref="K46:M46"/>
    <mergeCell ref="C47:I47"/>
    <mergeCell ref="K47:M47"/>
    <mergeCell ref="C48:I48"/>
    <mergeCell ref="K48:M48"/>
  </mergeCells>
  <dataValidations count="1">
    <dataValidation type="list" allowBlank="1" showInputMessage="1" showErrorMessage="1" sqref="K9:M48" xr:uid="{A6139C7C-04D1-4B34-A8A6-4A38183CBDA9}">
      <formula1>IF(Oplnr=1,AMO,IF(Oplnr=2,GD,KO))</formula1>
    </dataValidation>
  </dataValidations>
  <pageMargins left="0.70866141732283472" right="0.59055118110236227" top="0.47244094488188981" bottom="1.0236220472440944" header="0.31496062992125984" footer="0.31496062992125984"/>
  <pageSetup paperSize="9" scale="74"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FFFE2-F5FA-4BCD-B632-F79BD26E33A0}">
  <sheetPr codeName="Blad09">
    <pageSetUpPr fitToPage="1"/>
  </sheetPr>
  <dimension ref="A1:Q49"/>
  <sheetViews>
    <sheetView zoomScale="90" zoomScaleNormal="90" workbookViewId="0">
      <selection activeCell="C9" sqref="C9:I9"/>
    </sheetView>
  </sheetViews>
  <sheetFormatPr defaultRowHeight="12.75" x14ac:dyDescent="0.35"/>
  <cols>
    <col min="1" max="1" width="11.73046875" customWidth="1"/>
    <col min="2" max="2" width="4.265625" customWidth="1"/>
    <col min="3" max="3" width="12" customWidth="1"/>
    <col min="4" max="4" width="44.265625" customWidth="1"/>
    <col min="5" max="7" width="11.73046875" customWidth="1"/>
    <col min="8" max="8" width="11.86328125" customWidth="1"/>
    <col min="9" max="9" width="8.6640625" customWidth="1"/>
    <col min="10" max="10" width="10.796875" customWidth="1"/>
    <col min="11" max="12" width="13.265625" customWidth="1"/>
    <col min="13" max="13" width="16.53125" customWidth="1"/>
    <col min="14" max="14" width="9.1328125" style="9" customWidth="1"/>
    <col min="15" max="15" width="9.06640625" customWidth="1"/>
    <col min="17" max="17" width="9.06640625" style="186"/>
  </cols>
  <sheetData>
    <row r="1" spans="1:17" ht="15" x14ac:dyDescent="0.4">
      <c r="A1" s="22" t="str">
        <f>"Bijlage 6: Weekrapportage "&amp;'Algemene Informatie'!$B$16</f>
        <v>Bijlage 6: Weekrapportage AMO (Applicatie- en mediaontwikkelaar 25187)</v>
      </c>
      <c r="B1" s="22"/>
      <c r="C1" s="21"/>
      <c r="D1" s="21"/>
      <c r="E1" s="21"/>
      <c r="F1" s="21"/>
      <c r="G1" s="21"/>
      <c r="H1" s="21"/>
      <c r="I1" s="21"/>
      <c r="J1" s="82"/>
      <c r="K1" s="82"/>
      <c r="L1" s="82"/>
      <c r="M1" s="82"/>
      <c r="Q1" s="186">
        <f>COUNTIF(K$9:M$48,Menu!D3)</f>
        <v>0</v>
      </c>
    </row>
    <row r="2" spans="1:17" x14ac:dyDescent="0.35">
      <c r="A2" s="21"/>
      <c r="B2" s="21"/>
      <c r="C2" s="21"/>
      <c r="D2" s="21"/>
      <c r="E2" s="82"/>
      <c r="F2" s="82"/>
      <c r="G2" s="82"/>
      <c r="H2" s="21"/>
      <c r="I2" s="21"/>
      <c r="J2" s="82"/>
      <c r="K2" s="82"/>
      <c r="L2" s="82"/>
      <c r="M2" s="82"/>
      <c r="Q2" s="186">
        <f>COUNTIF(K$9:M$48,Menu!D4)</f>
        <v>0</v>
      </c>
    </row>
    <row r="3" spans="1:17" ht="13.15" x14ac:dyDescent="0.35">
      <c r="A3" s="275" t="s">
        <v>28</v>
      </c>
      <c r="B3" s="275"/>
      <c r="C3" s="275"/>
      <c r="D3" s="206" t="str">
        <f>IF('Algemene Informatie'!$B$3=0,"",'Algemene Informatie'!$B$3&amp;", "&amp;'Algemene Informatie'!$B$4&amp;" ("&amp;'Algemene Informatie'!$B$5&amp;")"&amp;" "&amp;'Algemene Informatie'!$B$13)</f>
        <v/>
      </c>
      <c r="E3" s="86"/>
      <c r="F3" s="88"/>
      <c r="G3" s="89"/>
      <c r="H3" s="21"/>
      <c r="I3" s="275" t="s">
        <v>78</v>
      </c>
      <c r="J3" s="275"/>
      <c r="K3" s="274" t="str">
        <f>IF('Algemene Informatie'!$B$39=0,"",'Algemene Informatie'!$B$39)</f>
        <v>2017-2018</v>
      </c>
      <c r="L3" s="274"/>
      <c r="M3" s="274"/>
      <c r="Q3" s="186">
        <f>COUNTIF(K$9:M$48,Menu!D5)</f>
        <v>0</v>
      </c>
    </row>
    <row r="4" spans="1:17" ht="13.15" x14ac:dyDescent="0.35">
      <c r="A4" s="276" t="s">
        <v>61</v>
      </c>
      <c r="B4" s="277"/>
      <c r="C4" s="278"/>
      <c r="D4" s="206" t="str">
        <f>IF('Algemene Informatie'!$B$17=0,"",'Algemene Informatie'!$B$17)</f>
        <v/>
      </c>
      <c r="E4" s="86"/>
      <c r="F4" s="88"/>
      <c r="G4" s="89"/>
      <c r="H4" s="21"/>
      <c r="I4" s="275" t="s">
        <v>29</v>
      </c>
      <c r="J4" s="275"/>
      <c r="K4" s="274" t="str">
        <f>IF('Algemene Informatie'!$B$28=0,"",'Algemene Informatie'!$B$28)</f>
        <v/>
      </c>
      <c r="L4" s="274"/>
      <c r="M4" s="274"/>
      <c r="Q4" s="186">
        <f>COUNTIF(K$9:M$48,Menu!D6)</f>
        <v>0</v>
      </c>
    </row>
    <row r="5" spans="1:17" ht="13.15" x14ac:dyDescent="0.35">
      <c r="A5" s="275" t="s">
        <v>88</v>
      </c>
      <c r="B5" s="275"/>
      <c r="C5" s="275"/>
      <c r="D5" s="206" t="str">
        <f>IF('Algemene Informatie'!$B$18=0,"",'Algemene Informatie'!$B$18)</f>
        <v/>
      </c>
      <c r="E5" s="86"/>
      <c r="F5" s="86"/>
      <c r="G5" s="82"/>
      <c r="H5" s="21"/>
      <c r="I5" s="275" t="s">
        <v>30</v>
      </c>
      <c r="J5" s="275"/>
      <c r="K5" s="274" t="str">
        <f>IF('Algemene Informatie'!$B$32=0,"",'Algemene Informatie'!$B$32)</f>
        <v/>
      </c>
      <c r="L5" s="274"/>
      <c r="M5" s="274"/>
      <c r="Q5" s="186">
        <f>COUNTIF(K$9:M$48,Menu!D7)</f>
        <v>0</v>
      </c>
    </row>
    <row r="6" spans="1:17" ht="13.15" x14ac:dyDescent="0.35">
      <c r="A6" s="91"/>
      <c r="B6" s="88"/>
      <c r="C6" s="88"/>
      <c r="D6" s="92"/>
      <c r="E6" s="86"/>
      <c r="F6" s="86"/>
      <c r="G6" s="82"/>
      <c r="H6" s="82"/>
      <c r="I6" s="88"/>
      <c r="J6" s="88"/>
      <c r="K6" s="92"/>
      <c r="L6" s="92"/>
      <c r="M6" s="92"/>
      <c r="Q6" s="186">
        <f>COUNTIF(K$9:M$48,Menu!D8)</f>
        <v>0</v>
      </c>
    </row>
    <row r="7" spans="1:17" ht="13.15" x14ac:dyDescent="0.4">
      <c r="A7" s="279" t="str">
        <f>IF(AND(ISNONTEXT($A$9),NOT(ISBLANK($A$9))),"RAPPORTAGE WEEK "&amp;1+INT((A9-DATE(YEAR(A9+4-WEEKDAY(A9+6)),1,5)+WEEKDAY(DATE(YEAR(A9+4-WEEKDAY(A9+6)),1,3)))/7),"RAPPORTAGE WEEK Nr.")</f>
        <v>RAPPORTAGE WEEK 8</v>
      </c>
      <c r="B7" s="280"/>
      <c r="C7" s="280"/>
      <c r="D7" s="280"/>
      <c r="E7" s="280"/>
      <c r="F7" s="280"/>
      <c r="G7" s="280"/>
      <c r="H7" s="280"/>
      <c r="I7" s="280"/>
      <c r="J7" s="280"/>
      <c r="K7" s="280"/>
      <c r="L7" s="280"/>
      <c r="M7" s="281"/>
      <c r="Q7" s="186">
        <f>COUNTIF(K$9:M$48,Menu!D9)</f>
        <v>0</v>
      </c>
    </row>
    <row r="8" spans="1:17" s="61" customFormat="1" ht="13.15" x14ac:dyDescent="0.35">
      <c r="A8" s="109" t="s">
        <v>31</v>
      </c>
      <c r="B8" s="131" t="s">
        <v>75</v>
      </c>
      <c r="C8" s="109" t="s">
        <v>32</v>
      </c>
      <c r="D8" s="132"/>
      <c r="E8" s="132"/>
      <c r="F8" s="132"/>
      <c r="G8" s="132"/>
      <c r="H8" s="132"/>
      <c r="I8" s="133"/>
      <c r="J8" s="134" t="s">
        <v>72</v>
      </c>
      <c r="K8" s="282" t="s">
        <v>221</v>
      </c>
      <c r="L8" s="283"/>
      <c r="M8" s="284"/>
      <c r="N8" s="135"/>
      <c r="Q8" s="186">
        <f>COUNTIF(K$9:M$48,Menu!D10)</f>
        <v>0</v>
      </c>
    </row>
    <row r="9" spans="1:17" ht="12.75" customHeight="1" x14ac:dyDescent="0.35">
      <c r="A9" s="84">
        <f>'BPV-tijd'!B21</f>
        <v>43150</v>
      </c>
      <c r="B9" s="85">
        <v>1</v>
      </c>
      <c r="C9" s="269"/>
      <c r="D9" s="270"/>
      <c r="E9" s="270"/>
      <c r="F9" s="270"/>
      <c r="G9" s="270"/>
      <c r="H9" s="270"/>
      <c r="I9" s="271"/>
      <c r="J9" s="130"/>
      <c r="K9" s="266"/>
      <c r="L9" s="267"/>
      <c r="M9" s="268"/>
      <c r="Q9" s="186">
        <f>COUNTIF(K$9:M$48,Menu!D11)</f>
        <v>0</v>
      </c>
    </row>
    <row r="10" spans="1:17" ht="12.75" customHeight="1" x14ac:dyDescent="0.35">
      <c r="A10" s="84"/>
      <c r="B10" s="85">
        <v>2</v>
      </c>
      <c r="C10" s="269"/>
      <c r="D10" s="270"/>
      <c r="E10" s="270"/>
      <c r="F10" s="270"/>
      <c r="G10" s="270"/>
      <c r="H10" s="270"/>
      <c r="I10" s="271"/>
      <c r="J10" s="130"/>
      <c r="K10" s="266"/>
      <c r="L10" s="267"/>
      <c r="M10" s="268"/>
      <c r="Q10" s="186">
        <f>COUNTIF(K$9:M$48,Menu!D12)</f>
        <v>0</v>
      </c>
    </row>
    <row r="11" spans="1:17" ht="12.75" customHeight="1" x14ac:dyDescent="0.35">
      <c r="A11" s="84"/>
      <c r="B11" s="85">
        <v>3</v>
      </c>
      <c r="C11" s="269"/>
      <c r="D11" s="270"/>
      <c r="E11" s="270"/>
      <c r="F11" s="270"/>
      <c r="G11" s="270"/>
      <c r="H11" s="270"/>
      <c r="I11" s="271"/>
      <c r="J11" s="130"/>
      <c r="K11" s="266"/>
      <c r="L11" s="267"/>
      <c r="M11" s="268"/>
      <c r="Q11" s="186">
        <f>COUNTIF(K$9:M$48,Menu!D13)</f>
        <v>0</v>
      </c>
    </row>
    <row r="12" spans="1:17" ht="12.75" customHeight="1" x14ac:dyDescent="0.35">
      <c r="A12" s="84"/>
      <c r="B12" s="85">
        <v>4</v>
      </c>
      <c r="C12" s="269"/>
      <c r="D12" s="270"/>
      <c r="E12" s="270"/>
      <c r="F12" s="270"/>
      <c r="G12" s="270"/>
      <c r="H12" s="270"/>
      <c r="I12" s="271"/>
      <c r="J12" s="130"/>
      <c r="K12" s="266"/>
      <c r="L12" s="267"/>
      <c r="M12" s="268"/>
    </row>
    <row r="13" spans="1:17" ht="12.75" customHeight="1" x14ac:dyDescent="0.35">
      <c r="A13" s="84"/>
      <c r="B13" s="85">
        <v>5</v>
      </c>
      <c r="C13" s="269"/>
      <c r="D13" s="270"/>
      <c r="E13" s="270"/>
      <c r="F13" s="270"/>
      <c r="G13" s="270"/>
      <c r="H13" s="270"/>
      <c r="I13" s="271"/>
      <c r="J13" s="130"/>
      <c r="K13" s="266"/>
      <c r="L13" s="267"/>
      <c r="M13" s="268"/>
    </row>
    <row r="14" spans="1:17" ht="12.75" customHeight="1" x14ac:dyDescent="0.35">
      <c r="A14" s="84"/>
      <c r="B14" s="85">
        <v>6</v>
      </c>
      <c r="C14" s="269"/>
      <c r="D14" s="270"/>
      <c r="E14" s="270"/>
      <c r="F14" s="270"/>
      <c r="G14" s="270"/>
      <c r="H14" s="270"/>
      <c r="I14" s="271"/>
      <c r="J14" s="130"/>
      <c r="K14" s="266"/>
      <c r="L14" s="267"/>
      <c r="M14" s="268"/>
    </row>
    <row r="15" spans="1:17" ht="12.75" customHeight="1" x14ac:dyDescent="0.35">
      <c r="A15" s="84"/>
      <c r="B15" s="85">
        <v>7</v>
      </c>
      <c r="C15" s="269"/>
      <c r="D15" s="270"/>
      <c r="E15" s="270"/>
      <c r="F15" s="270"/>
      <c r="G15" s="270"/>
      <c r="H15" s="270"/>
      <c r="I15" s="271"/>
      <c r="J15" s="130"/>
      <c r="K15" s="266"/>
      <c r="L15" s="267"/>
      <c r="M15" s="268"/>
    </row>
    <row r="16" spans="1:17" ht="12.75" customHeight="1" x14ac:dyDescent="0.35">
      <c r="A16" s="84"/>
      <c r="B16" s="85">
        <v>8</v>
      </c>
      <c r="C16" s="269"/>
      <c r="D16" s="270"/>
      <c r="E16" s="270"/>
      <c r="F16" s="270"/>
      <c r="G16" s="270"/>
      <c r="H16" s="270"/>
      <c r="I16" s="271"/>
      <c r="J16" s="130"/>
      <c r="K16" s="266"/>
      <c r="L16" s="267"/>
      <c r="M16" s="268"/>
    </row>
    <row r="17" spans="1:13" ht="12.75" customHeight="1" x14ac:dyDescent="0.35">
      <c r="A17" s="84">
        <f>A9+1</f>
        <v>43151</v>
      </c>
      <c r="B17" s="85">
        <v>1</v>
      </c>
      <c r="C17" s="269"/>
      <c r="D17" s="270"/>
      <c r="E17" s="270"/>
      <c r="F17" s="270"/>
      <c r="G17" s="270"/>
      <c r="H17" s="270"/>
      <c r="I17" s="271"/>
      <c r="J17" s="130"/>
      <c r="K17" s="266"/>
      <c r="L17" s="267"/>
      <c r="M17" s="268"/>
    </row>
    <row r="18" spans="1:13" ht="12.75" customHeight="1" x14ac:dyDescent="0.35">
      <c r="A18" s="84"/>
      <c r="B18" s="85">
        <v>2</v>
      </c>
      <c r="C18" s="269"/>
      <c r="D18" s="270"/>
      <c r="E18" s="270"/>
      <c r="F18" s="270"/>
      <c r="G18" s="270"/>
      <c r="H18" s="270"/>
      <c r="I18" s="271"/>
      <c r="J18" s="130"/>
      <c r="K18" s="266"/>
      <c r="L18" s="267"/>
      <c r="M18" s="268"/>
    </row>
    <row r="19" spans="1:13" ht="12.75" customHeight="1" x14ac:dyDescent="0.35">
      <c r="A19" s="84"/>
      <c r="B19" s="85">
        <v>3</v>
      </c>
      <c r="C19" s="269"/>
      <c r="D19" s="270"/>
      <c r="E19" s="270"/>
      <c r="F19" s="270"/>
      <c r="G19" s="270"/>
      <c r="H19" s="270"/>
      <c r="I19" s="271"/>
      <c r="J19" s="130"/>
      <c r="K19" s="266"/>
      <c r="L19" s="267"/>
      <c r="M19" s="268"/>
    </row>
    <row r="20" spans="1:13" x14ac:dyDescent="0.35">
      <c r="A20" s="84"/>
      <c r="B20" s="85">
        <v>4</v>
      </c>
      <c r="C20" s="269"/>
      <c r="D20" s="270"/>
      <c r="E20" s="270"/>
      <c r="F20" s="270"/>
      <c r="G20" s="270"/>
      <c r="H20" s="270"/>
      <c r="I20" s="271"/>
      <c r="J20" s="130"/>
      <c r="K20" s="266"/>
      <c r="L20" s="267"/>
      <c r="M20" s="268"/>
    </row>
    <row r="21" spans="1:13" x14ac:dyDescent="0.35">
      <c r="A21" s="84"/>
      <c r="B21" s="85">
        <v>5</v>
      </c>
      <c r="C21" s="269"/>
      <c r="D21" s="270"/>
      <c r="E21" s="270"/>
      <c r="F21" s="270"/>
      <c r="G21" s="270"/>
      <c r="H21" s="270"/>
      <c r="I21" s="271"/>
      <c r="J21" s="130"/>
      <c r="K21" s="266"/>
      <c r="L21" s="267"/>
      <c r="M21" s="268"/>
    </row>
    <row r="22" spans="1:13" x14ac:dyDescent="0.35">
      <c r="A22" s="84"/>
      <c r="B22" s="85">
        <v>6</v>
      </c>
      <c r="C22" s="269"/>
      <c r="D22" s="270"/>
      <c r="E22" s="270"/>
      <c r="F22" s="270"/>
      <c r="G22" s="270"/>
      <c r="H22" s="270"/>
      <c r="I22" s="271"/>
      <c r="J22" s="130"/>
      <c r="K22" s="266"/>
      <c r="L22" s="267"/>
      <c r="M22" s="268"/>
    </row>
    <row r="23" spans="1:13" x14ac:dyDescent="0.35">
      <c r="A23" s="84"/>
      <c r="B23" s="85">
        <v>7</v>
      </c>
      <c r="C23" s="269"/>
      <c r="D23" s="270"/>
      <c r="E23" s="270"/>
      <c r="F23" s="270"/>
      <c r="G23" s="270"/>
      <c r="H23" s="270"/>
      <c r="I23" s="271"/>
      <c r="J23" s="130"/>
      <c r="K23" s="266"/>
      <c r="L23" s="267"/>
      <c r="M23" s="268"/>
    </row>
    <row r="24" spans="1:13" x14ac:dyDescent="0.35">
      <c r="A24" s="84"/>
      <c r="B24" s="85">
        <v>8</v>
      </c>
      <c r="C24" s="269"/>
      <c r="D24" s="270"/>
      <c r="E24" s="270"/>
      <c r="F24" s="270"/>
      <c r="G24" s="270"/>
      <c r="H24" s="270"/>
      <c r="I24" s="271"/>
      <c r="J24" s="130"/>
      <c r="K24" s="266"/>
      <c r="L24" s="267"/>
      <c r="M24" s="268"/>
    </row>
    <row r="25" spans="1:13" x14ac:dyDescent="0.35">
      <c r="A25" s="84">
        <f>A9+2</f>
        <v>43152</v>
      </c>
      <c r="B25" s="85">
        <v>1</v>
      </c>
      <c r="C25" s="269"/>
      <c r="D25" s="270"/>
      <c r="E25" s="270"/>
      <c r="F25" s="270"/>
      <c r="G25" s="270"/>
      <c r="H25" s="270"/>
      <c r="I25" s="271"/>
      <c r="J25" s="130"/>
      <c r="K25" s="266"/>
      <c r="L25" s="267"/>
      <c r="M25" s="268"/>
    </row>
    <row r="26" spans="1:13" x14ac:dyDescent="0.35">
      <c r="A26" s="84"/>
      <c r="B26" s="85">
        <v>2</v>
      </c>
      <c r="C26" s="269"/>
      <c r="D26" s="270"/>
      <c r="E26" s="270"/>
      <c r="F26" s="270"/>
      <c r="G26" s="270"/>
      <c r="H26" s="270"/>
      <c r="I26" s="271"/>
      <c r="J26" s="130"/>
      <c r="K26" s="266"/>
      <c r="L26" s="267"/>
      <c r="M26" s="268"/>
    </row>
    <row r="27" spans="1:13" x14ac:dyDescent="0.35">
      <c r="A27" s="84"/>
      <c r="B27" s="85">
        <v>3</v>
      </c>
      <c r="C27" s="269"/>
      <c r="D27" s="270"/>
      <c r="E27" s="270"/>
      <c r="F27" s="270"/>
      <c r="G27" s="270"/>
      <c r="H27" s="270"/>
      <c r="I27" s="271"/>
      <c r="J27" s="130"/>
      <c r="K27" s="266"/>
      <c r="L27" s="267"/>
      <c r="M27" s="268"/>
    </row>
    <row r="28" spans="1:13" x14ac:dyDescent="0.35">
      <c r="A28" s="84"/>
      <c r="B28" s="85">
        <v>4</v>
      </c>
      <c r="C28" s="269"/>
      <c r="D28" s="270"/>
      <c r="E28" s="270"/>
      <c r="F28" s="270"/>
      <c r="G28" s="270"/>
      <c r="H28" s="270"/>
      <c r="I28" s="271"/>
      <c r="J28" s="130"/>
      <c r="K28" s="266"/>
      <c r="L28" s="267"/>
      <c r="M28" s="268"/>
    </row>
    <row r="29" spans="1:13" x14ac:dyDescent="0.35">
      <c r="A29" s="84"/>
      <c r="B29" s="85">
        <v>5</v>
      </c>
      <c r="C29" s="269"/>
      <c r="D29" s="270"/>
      <c r="E29" s="270"/>
      <c r="F29" s="270"/>
      <c r="G29" s="270"/>
      <c r="H29" s="270"/>
      <c r="I29" s="271"/>
      <c r="J29" s="130"/>
      <c r="K29" s="266"/>
      <c r="L29" s="267"/>
      <c r="M29" s="268"/>
    </row>
    <row r="30" spans="1:13" x14ac:dyDescent="0.35">
      <c r="A30" s="84"/>
      <c r="B30" s="85">
        <v>6</v>
      </c>
      <c r="C30" s="269"/>
      <c r="D30" s="270"/>
      <c r="E30" s="270"/>
      <c r="F30" s="270"/>
      <c r="G30" s="270"/>
      <c r="H30" s="270"/>
      <c r="I30" s="271"/>
      <c r="J30" s="130"/>
      <c r="K30" s="266"/>
      <c r="L30" s="267"/>
      <c r="M30" s="268"/>
    </row>
    <row r="31" spans="1:13" x14ac:dyDescent="0.35">
      <c r="A31" s="84"/>
      <c r="B31" s="85">
        <v>7</v>
      </c>
      <c r="C31" s="269"/>
      <c r="D31" s="270"/>
      <c r="E31" s="270"/>
      <c r="F31" s="270"/>
      <c r="G31" s="270"/>
      <c r="H31" s="270"/>
      <c r="I31" s="271"/>
      <c r="J31" s="130"/>
      <c r="K31" s="266"/>
      <c r="L31" s="267"/>
      <c r="M31" s="268"/>
    </row>
    <row r="32" spans="1:13" x14ac:dyDescent="0.35">
      <c r="A32" s="84"/>
      <c r="B32" s="85">
        <v>8</v>
      </c>
      <c r="C32" s="269"/>
      <c r="D32" s="270"/>
      <c r="E32" s="270"/>
      <c r="F32" s="270"/>
      <c r="G32" s="270"/>
      <c r="H32" s="270"/>
      <c r="I32" s="271"/>
      <c r="J32" s="130"/>
      <c r="K32" s="266"/>
      <c r="L32" s="267"/>
      <c r="M32" s="268"/>
    </row>
    <row r="33" spans="1:13" x14ac:dyDescent="0.35">
      <c r="A33" s="84">
        <f>A9+3</f>
        <v>43153</v>
      </c>
      <c r="B33" s="85">
        <v>1</v>
      </c>
      <c r="C33" s="269"/>
      <c r="D33" s="270"/>
      <c r="E33" s="270"/>
      <c r="F33" s="270"/>
      <c r="G33" s="270"/>
      <c r="H33" s="270"/>
      <c r="I33" s="271"/>
      <c r="J33" s="130"/>
      <c r="K33" s="266"/>
      <c r="L33" s="267"/>
      <c r="M33" s="268"/>
    </row>
    <row r="34" spans="1:13" x14ac:dyDescent="0.35">
      <c r="A34" s="84"/>
      <c r="B34" s="85">
        <v>2</v>
      </c>
      <c r="C34" s="269"/>
      <c r="D34" s="270"/>
      <c r="E34" s="270"/>
      <c r="F34" s="270"/>
      <c r="G34" s="270"/>
      <c r="H34" s="270"/>
      <c r="I34" s="271"/>
      <c r="J34" s="130"/>
      <c r="K34" s="266"/>
      <c r="L34" s="267"/>
      <c r="M34" s="268"/>
    </row>
    <row r="35" spans="1:13" x14ac:dyDescent="0.35">
      <c r="A35" s="84"/>
      <c r="B35" s="85">
        <v>3</v>
      </c>
      <c r="C35" s="269"/>
      <c r="D35" s="270"/>
      <c r="E35" s="270"/>
      <c r="F35" s="270"/>
      <c r="G35" s="270"/>
      <c r="H35" s="270"/>
      <c r="I35" s="271"/>
      <c r="J35" s="130"/>
      <c r="K35" s="266"/>
      <c r="L35" s="267"/>
      <c r="M35" s="268"/>
    </row>
    <row r="36" spans="1:13" x14ac:dyDescent="0.35">
      <c r="A36" s="84"/>
      <c r="B36" s="85">
        <v>4</v>
      </c>
      <c r="C36" s="269"/>
      <c r="D36" s="270"/>
      <c r="E36" s="270"/>
      <c r="F36" s="270"/>
      <c r="G36" s="270"/>
      <c r="H36" s="270"/>
      <c r="I36" s="271"/>
      <c r="J36" s="130"/>
      <c r="K36" s="266"/>
      <c r="L36" s="267"/>
      <c r="M36" s="268"/>
    </row>
    <row r="37" spans="1:13" x14ac:dyDescent="0.35">
      <c r="A37" s="84"/>
      <c r="B37" s="85">
        <v>5</v>
      </c>
      <c r="C37" s="269"/>
      <c r="D37" s="270"/>
      <c r="E37" s="270"/>
      <c r="F37" s="270"/>
      <c r="G37" s="270"/>
      <c r="H37" s="270"/>
      <c r="I37" s="271"/>
      <c r="J37" s="130"/>
      <c r="K37" s="266"/>
      <c r="L37" s="267"/>
      <c r="M37" s="268"/>
    </row>
    <row r="38" spans="1:13" x14ac:dyDescent="0.35">
      <c r="A38" s="84"/>
      <c r="B38" s="85">
        <v>6</v>
      </c>
      <c r="C38" s="269"/>
      <c r="D38" s="270"/>
      <c r="E38" s="270"/>
      <c r="F38" s="270"/>
      <c r="G38" s="270"/>
      <c r="H38" s="270"/>
      <c r="I38" s="271"/>
      <c r="J38" s="130"/>
      <c r="K38" s="266"/>
      <c r="L38" s="267"/>
      <c r="M38" s="268"/>
    </row>
    <row r="39" spans="1:13" x14ac:dyDescent="0.35">
      <c r="A39" s="84"/>
      <c r="B39" s="85">
        <v>7</v>
      </c>
      <c r="C39" s="269"/>
      <c r="D39" s="270"/>
      <c r="E39" s="270"/>
      <c r="F39" s="270"/>
      <c r="G39" s="270"/>
      <c r="H39" s="270"/>
      <c r="I39" s="271"/>
      <c r="J39" s="130"/>
      <c r="K39" s="266"/>
      <c r="L39" s="267"/>
      <c r="M39" s="268"/>
    </row>
    <row r="40" spans="1:13" x14ac:dyDescent="0.35">
      <c r="A40" s="84"/>
      <c r="B40" s="85">
        <v>8</v>
      </c>
      <c r="C40" s="269"/>
      <c r="D40" s="270"/>
      <c r="E40" s="270"/>
      <c r="F40" s="270"/>
      <c r="G40" s="270"/>
      <c r="H40" s="270"/>
      <c r="I40" s="271"/>
      <c r="J40" s="130"/>
      <c r="K40" s="266"/>
      <c r="L40" s="267"/>
      <c r="M40" s="268"/>
    </row>
    <row r="41" spans="1:13" x14ac:dyDescent="0.35">
      <c r="A41" s="84">
        <f>A9+4</f>
        <v>43154</v>
      </c>
      <c r="B41" s="85">
        <v>1</v>
      </c>
      <c r="C41" s="269"/>
      <c r="D41" s="270"/>
      <c r="E41" s="270"/>
      <c r="F41" s="270"/>
      <c r="G41" s="270"/>
      <c r="H41" s="270"/>
      <c r="I41" s="271"/>
      <c r="J41" s="130"/>
      <c r="K41" s="266"/>
      <c r="L41" s="267"/>
      <c r="M41" s="268"/>
    </row>
    <row r="42" spans="1:13" x14ac:dyDescent="0.35">
      <c r="A42" s="84"/>
      <c r="B42" s="85">
        <v>2</v>
      </c>
      <c r="C42" s="269"/>
      <c r="D42" s="270"/>
      <c r="E42" s="270"/>
      <c r="F42" s="270"/>
      <c r="G42" s="270"/>
      <c r="H42" s="270"/>
      <c r="I42" s="271"/>
      <c r="J42" s="130"/>
      <c r="K42" s="266"/>
      <c r="L42" s="267"/>
      <c r="M42" s="268"/>
    </row>
    <row r="43" spans="1:13" x14ac:dyDescent="0.35">
      <c r="A43" s="84"/>
      <c r="B43" s="85">
        <v>3</v>
      </c>
      <c r="C43" s="269"/>
      <c r="D43" s="270"/>
      <c r="E43" s="270"/>
      <c r="F43" s="270"/>
      <c r="G43" s="270"/>
      <c r="H43" s="270"/>
      <c r="I43" s="271"/>
      <c r="J43" s="130"/>
      <c r="K43" s="266"/>
      <c r="L43" s="267"/>
      <c r="M43" s="268"/>
    </row>
    <row r="44" spans="1:13" x14ac:dyDescent="0.35">
      <c r="A44" s="84"/>
      <c r="B44" s="85">
        <v>4</v>
      </c>
      <c r="C44" s="269"/>
      <c r="D44" s="270"/>
      <c r="E44" s="270"/>
      <c r="F44" s="270"/>
      <c r="G44" s="270"/>
      <c r="H44" s="270"/>
      <c r="I44" s="271"/>
      <c r="J44" s="130"/>
      <c r="K44" s="266"/>
      <c r="L44" s="267"/>
      <c r="M44" s="268"/>
    </row>
    <row r="45" spans="1:13" x14ac:dyDescent="0.35">
      <c r="A45" s="84"/>
      <c r="B45" s="85">
        <v>5</v>
      </c>
      <c r="C45" s="269"/>
      <c r="D45" s="270"/>
      <c r="E45" s="270"/>
      <c r="F45" s="270"/>
      <c r="G45" s="270"/>
      <c r="H45" s="270"/>
      <c r="I45" s="271"/>
      <c r="J45" s="130"/>
      <c r="K45" s="266"/>
      <c r="L45" s="267"/>
      <c r="M45" s="268"/>
    </row>
    <row r="46" spans="1:13" x14ac:dyDescent="0.35">
      <c r="A46" s="84"/>
      <c r="B46" s="85">
        <v>6</v>
      </c>
      <c r="C46" s="269"/>
      <c r="D46" s="270"/>
      <c r="E46" s="270"/>
      <c r="F46" s="270"/>
      <c r="G46" s="270"/>
      <c r="H46" s="270"/>
      <c r="I46" s="271"/>
      <c r="J46" s="130"/>
      <c r="K46" s="266"/>
      <c r="L46" s="267"/>
      <c r="M46" s="268"/>
    </row>
    <row r="47" spans="1:13" x14ac:dyDescent="0.35">
      <c r="A47" s="84"/>
      <c r="B47" s="85">
        <v>7</v>
      </c>
      <c r="C47" s="269"/>
      <c r="D47" s="270"/>
      <c r="E47" s="270"/>
      <c r="F47" s="270"/>
      <c r="G47" s="270"/>
      <c r="H47" s="270"/>
      <c r="I47" s="271"/>
      <c r="J47" s="130"/>
      <c r="K47" s="266"/>
      <c r="L47" s="267"/>
      <c r="M47" s="268"/>
    </row>
    <row r="48" spans="1:13" x14ac:dyDescent="0.35">
      <c r="A48" s="84"/>
      <c r="B48" s="85">
        <v>8</v>
      </c>
      <c r="C48" s="269"/>
      <c r="D48" s="270"/>
      <c r="E48" s="270"/>
      <c r="F48" s="270"/>
      <c r="G48" s="270"/>
      <c r="H48" s="270"/>
      <c r="I48" s="271"/>
      <c r="J48" s="130"/>
      <c r="K48" s="266"/>
      <c r="L48" s="267"/>
      <c r="M48" s="268"/>
    </row>
    <row r="49" spans="1:13" ht="14.25" customHeight="1" x14ac:dyDescent="0.35">
      <c r="A49" s="272"/>
      <c r="B49" s="272"/>
      <c r="C49" s="273"/>
      <c r="D49" s="273"/>
      <c r="E49" s="24"/>
      <c r="F49" s="23"/>
      <c r="G49" s="228" t="s">
        <v>268</v>
      </c>
      <c r="H49" s="229">
        <f>'rapp 03'!H49+'rapp 03'!J49</f>
        <v>0</v>
      </c>
      <c r="I49" s="226"/>
      <c r="J49" s="108">
        <f>SUM(J9:J48)</f>
        <v>0</v>
      </c>
      <c r="K49" s="108" t="s">
        <v>60</v>
      </c>
      <c r="L49" s="82"/>
      <c r="M49" s="230" t="str">
        <f>"Totaal:"&amp;(H49+J49)</f>
        <v>Totaal:0</v>
      </c>
    </row>
  </sheetData>
  <sheetProtection algorithmName="SHA-512" hashValue="aaitgUqOakfST+FimDURRPMUoL5rgIk5JDsMiuCJDJ8v1rCwEIUyYtM4fAuMkhytPUKVGgq51QAMr+5dxlubHQ==" saltValue="cRM4rRceehGD681+jINCCQ==" spinCount="100000" sheet="1" selectLockedCells="1"/>
  <mergeCells count="92">
    <mergeCell ref="A49:D49"/>
    <mergeCell ref="C46:I46"/>
    <mergeCell ref="K46:M46"/>
    <mergeCell ref="C47:I47"/>
    <mergeCell ref="K47:M47"/>
    <mergeCell ref="C48:I48"/>
    <mergeCell ref="K48:M48"/>
    <mergeCell ref="C43:I43"/>
    <mergeCell ref="K43:M43"/>
    <mergeCell ref="C44:I44"/>
    <mergeCell ref="K44:M44"/>
    <mergeCell ref="C45:I45"/>
    <mergeCell ref="K45:M45"/>
    <mergeCell ref="C40:I40"/>
    <mergeCell ref="K40:M40"/>
    <mergeCell ref="C41:I41"/>
    <mergeCell ref="K41:M41"/>
    <mergeCell ref="C42:I42"/>
    <mergeCell ref="K42:M42"/>
    <mergeCell ref="C37:I37"/>
    <mergeCell ref="K37:M37"/>
    <mergeCell ref="C38:I38"/>
    <mergeCell ref="K38:M38"/>
    <mergeCell ref="C39:I39"/>
    <mergeCell ref="K39:M39"/>
    <mergeCell ref="C34:I34"/>
    <mergeCell ref="K34:M34"/>
    <mergeCell ref="C35:I35"/>
    <mergeCell ref="K35:M35"/>
    <mergeCell ref="C36:I36"/>
    <mergeCell ref="K36:M36"/>
    <mergeCell ref="C31:I31"/>
    <mergeCell ref="K31:M31"/>
    <mergeCell ref="C32:I32"/>
    <mergeCell ref="K32:M32"/>
    <mergeCell ref="C33:I33"/>
    <mergeCell ref="K33:M33"/>
    <mergeCell ref="C28:I28"/>
    <mergeCell ref="K28:M28"/>
    <mergeCell ref="C29:I29"/>
    <mergeCell ref="K29:M29"/>
    <mergeCell ref="C30:I30"/>
    <mergeCell ref="K30:M30"/>
    <mergeCell ref="C25:I25"/>
    <mergeCell ref="K25:M25"/>
    <mergeCell ref="C26:I26"/>
    <mergeCell ref="K26:M26"/>
    <mergeCell ref="C27:I27"/>
    <mergeCell ref="K27:M27"/>
    <mergeCell ref="C22:I22"/>
    <mergeCell ref="K22:M22"/>
    <mergeCell ref="C23:I23"/>
    <mergeCell ref="K23:M23"/>
    <mergeCell ref="C24:I24"/>
    <mergeCell ref="K24:M24"/>
    <mergeCell ref="C19:I19"/>
    <mergeCell ref="K19:M19"/>
    <mergeCell ref="C20:I20"/>
    <mergeCell ref="K20:M20"/>
    <mergeCell ref="C21:I21"/>
    <mergeCell ref="K21:M21"/>
    <mergeCell ref="C16:I16"/>
    <mergeCell ref="K16:M16"/>
    <mergeCell ref="C17:I17"/>
    <mergeCell ref="K17:M17"/>
    <mergeCell ref="C18:I18"/>
    <mergeCell ref="K18:M18"/>
    <mergeCell ref="C13:I13"/>
    <mergeCell ref="K13:M13"/>
    <mergeCell ref="C14:I14"/>
    <mergeCell ref="K14:M14"/>
    <mergeCell ref="C15:I15"/>
    <mergeCell ref="K15:M15"/>
    <mergeCell ref="C10:I10"/>
    <mergeCell ref="K10:M10"/>
    <mergeCell ref="C11:I11"/>
    <mergeCell ref="K11:M11"/>
    <mergeCell ref="C12:I12"/>
    <mergeCell ref="K12:M12"/>
    <mergeCell ref="C9:I9"/>
    <mergeCell ref="K9:M9"/>
    <mergeCell ref="A3:C3"/>
    <mergeCell ref="I3:J3"/>
    <mergeCell ref="K3:M3"/>
    <mergeCell ref="A4:C4"/>
    <mergeCell ref="I4:J4"/>
    <mergeCell ref="K4:M4"/>
    <mergeCell ref="A5:C5"/>
    <mergeCell ref="I5:J5"/>
    <mergeCell ref="K5:M5"/>
    <mergeCell ref="A7:M7"/>
    <mergeCell ref="K8:M8"/>
  </mergeCells>
  <dataValidations count="1">
    <dataValidation type="list" allowBlank="1" showInputMessage="1" showErrorMessage="1" sqref="K9:M48" xr:uid="{30A22926-A600-4DD2-9AF1-790885437B42}">
      <formula1>IF(Oplnr=1,AMO,IF(Oplnr=2,GD,KO))</formula1>
    </dataValidation>
  </dataValidations>
  <pageMargins left="0.70866141732283472" right="0.59055118110236227" top="0.47244094488188981" bottom="1.0236220472440944" header="0.31496062992125984" footer="0.31496062992125984"/>
  <pageSetup paperSize="9" scale="74"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0A1D1593CB7CF44AA8CE97DD63AA72E" ma:contentTypeVersion="0" ma:contentTypeDescription="Een nieuw document maken." ma:contentTypeScope="" ma:versionID="763fd30c9b2b29a9092a81b0529a927c">
  <xsd:schema xmlns:xsd="http://www.w3.org/2001/XMLSchema" xmlns:p="http://schemas.microsoft.com/office/2006/metadata/properties" targetNamespace="http://schemas.microsoft.com/office/2006/metadata/properties" ma:root="true" ma:fieldsID="b118b0825d757084c8d1e1ffd33f200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ma:readOnly="tru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AAC546B-D45D-4604-8207-8C7194219A35}">
  <ds:schemaRefs>
    <ds:schemaRef ds:uri="http://schemas.microsoft.com/sharepoint/v3/contenttype/forms"/>
  </ds:schemaRefs>
</ds:datastoreItem>
</file>

<file path=customXml/itemProps2.xml><?xml version="1.0" encoding="utf-8"?>
<ds:datastoreItem xmlns:ds="http://schemas.openxmlformats.org/officeDocument/2006/customXml" ds:itemID="{083AFE9D-68AC-4CB3-955C-F9BA05D0BE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0F424D0E-9920-42F0-B518-EADCB12F22F0}">
  <ds:schemaRefs>
    <ds:schemaRef ds:uri="http://purl.org/dc/dcmitype/"/>
    <ds:schemaRef ds:uri="http://schemas.microsoft.com/office/2006/documentManagement/types"/>
    <ds:schemaRef ds:uri="http://schemas.microsoft.com/office/2006/metadata/properties"/>
    <ds:schemaRef ds:uri="http://purl.org/dc/terms/"/>
    <ds:schemaRef ds:uri="http://schemas.openxmlformats.org/package/2006/metadata/core-properties"/>
    <ds:schemaRef ds:uri="http://www.w3.org/XML/1998/namespace"/>
    <ds:schemaRef ds:uri="http://purl.org/dc/elements/1.1/"/>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37</vt:i4>
      </vt:variant>
      <vt:variant>
        <vt:lpstr>Benoemde bereiken</vt:lpstr>
      </vt:variant>
      <vt:variant>
        <vt:i4>51</vt:i4>
      </vt:variant>
    </vt:vector>
  </HeadingPairs>
  <TitlesOfParts>
    <vt:vector size="88" baseType="lpstr">
      <vt:lpstr>Menu</vt:lpstr>
      <vt:lpstr>KT 23088</vt:lpstr>
      <vt:lpstr>Algemene Informatie</vt:lpstr>
      <vt:lpstr>BPV-tijd</vt:lpstr>
      <vt:lpstr>Werkproces</vt:lpstr>
      <vt:lpstr>rapp 01</vt:lpstr>
      <vt:lpstr>rapp 02</vt:lpstr>
      <vt:lpstr>rapp 03</vt:lpstr>
      <vt:lpstr>rapp 04</vt:lpstr>
      <vt:lpstr>rapp 05</vt:lpstr>
      <vt:lpstr>4 Wk LW (1)</vt:lpstr>
      <vt:lpstr>rapp 06</vt:lpstr>
      <vt:lpstr>rapp 07</vt:lpstr>
      <vt:lpstr>rapp 08</vt:lpstr>
      <vt:lpstr>rapp 09</vt:lpstr>
      <vt:lpstr>rapp 10</vt:lpstr>
      <vt:lpstr>4 Wk LW (2)</vt:lpstr>
      <vt:lpstr>rapp 11</vt:lpstr>
      <vt:lpstr>rapp 12</vt:lpstr>
      <vt:lpstr>rapp 13</vt:lpstr>
      <vt:lpstr>rapp 14</vt:lpstr>
      <vt:lpstr>rapp 15</vt:lpstr>
      <vt:lpstr>4 Wk LW (3)</vt:lpstr>
      <vt:lpstr>rapp 16</vt:lpstr>
      <vt:lpstr>rapp 17</vt:lpstr>
      <vt:lpstr>rapp 18</vt:lpstr>
      <vt:lpstr>rapp 19</vt:lpstr>
      <vt:lpstr>rapp 20</vt:lpstr>
      <vt:lpstr>4 Wk LW (4)</vt:lpstr>
      <vt:lpstr>rapp 21</vt:lpstr>
      <vt:lpstr>rapp 22</vt:lpstr>
      <vt:lpstr>rapp 23</vt:lpstr>
      <vt:lpstr>rapp 24</vt:lpstr>
      <vt:lpstr>4 Wk LW (5)</vt:lpstr>
      <vt:lpstr>Inleverfomulier</vt:lpstr>
      <vt:lpstr>Checklist</vt:lpstr>
      <vt:lpstr>Versiebeheer</vt:lpstr>
      <vt:lpstr>'4 Wk LW (1)'!Afdrukbereik</vt:lpstr>
      <vt:lpstr>'4 Wk LW (2)'!Afdrukbereik</vt:lpstr>
      <vt:lpstr>'4 Wk LW (3)'!Afdrukbereik</vt:lpstr>
      <vt:lpstr>'4 Wk LW (4)'!Afdrukbereik</vt:lpstr>
      <vt:lpstr>'4 Wk LW (5)'!Afdrukbereik</vt:lpstr>
      <vt:lpstr>'BPV-tijd'!Afdrukbereik</vt:lpstr>
      <vt:lpstr>'rapp 01'!Afdrukbereik</vt:lpstr>
      <vt:lpstr>'rapp 02'!Afdrukbereik</vt:lpstr>
      <vt:lpstr>'rapp 03'!Afdrukbereik</vt:lpstr>
      <vt:lpstr>'rapp 04'!Afdrukbereik</vt:lpstr>
      <vt:lpstr>'rapp 05'!Afdrukbereik</vt:lpstr>
      <vt:lpstr>'rapp 06'!Afdrukbereik</vt:lpstr>
      <vt:lpstr>'rapp 07'!Afdrukbereik</vt:lpstr>
      <vt:lpstr>'rapp 08'!Afdrukbereik</vt:lpstr>
      <vt:lpstr>'rapp 09'!Afdrukbereik</vt:lpstr>
      <vt:lpstr>'rapp 10'!Afdrukbereik</vt:lpstr>
      <vt:lpstr>'rapp 11'!Afdrukbereik</vt:lpstr>
      <vt:lpstr>'rapp 12'!Afdrukbereik</vt:lpstr>
      <vt:lpstr>'rapp 13'!Afdrukbereik</vt:lpstr>
      <vt:lpstr>'rapp 14'!Afdrukbereik</vt:lpstr>
      <vt:lpstr>'rapp 15'!Afdrukbereik</vt:lpstr>
      <vt:lpstr>'rapp 16'!Afdrukbereik</vt:lpstr>
      <vt:lpstr>'rapp 17'!Afdrukbereik</vt:lpstr>
      <vt:lpstr>'rapp 18'!Afdrukbereik</vt:lpstr>
      <vt:lpstr>'rapp 19'!Afdrukbereik</vt:lpstr>
      <vt:lpstr>'rapp 20'!Afdrukbereik</vt:lpstr>
      <vt:lpstr>'rapp 21'!Afdrukbereik</vt:lpstr>
      <vt:lpstr>'rapp 22'!Afdrukbereik</vt:lpstr>
      <vt:lpstr>'rapp 23'!Afdrukbereik</vt:lpstr>
      <vt:lpstr>'rapp 24'!Afdrukbereik</vt:lpstr>
      <vt:lpstr>AMO</vt:lpstr>
      <vt:lpstr>AMO_11</vt:lpstr>
      <vt:lpstr>AMO_111</vt:lpstr>
      <vt:lpstr>AMO_112</vt:lpstr>
      <vt:lpstr>AMO_113</vt:lpstr>
      <vt:lpstr>AMO_114</vt:lpstr>
      <vt:lpstr>AMO_12</vt:lpstr>
      <vt:lpstr>AMO_121</vt:lpstr>
      <vt:lpstr>AMO_122</vt:lpstr>
      <vt:lpstr>AMO_13</vt:lpstr>
      <vt:lpstr>AMO_131</vt:lpstr>
      <vt:lpstr>AMO_132</vt:lpstr>
      <vt:lpstr>AMO_133</vt:lpstr>
      <vt:lpstr>GD</vt:lpstr>
      <vt:lpstr>KO</vt:lpstr>
      <vt:lpstr>Niveau</vt:lpstr>
      <vt:lpstr>OplAfk</vt:lpstr>
      <vt:lpstr>Opleiding</vt:lpstr>
      <vt:lpstr>Oplnr</vt:lpstr>
      <vt:lpstr>Periode</vt:lpstr>
      <vt:lpstr>Schooljaar</vt:lpstr>
    </vt:vector>
  </TitlesOfParts>
  <Company>ROC West-Brabant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ICT</dc:creator>
  <cp:lastModifiedBy>ps03</cp:lastModifiedBy>
  <cp:lastPrinted>2018-01-14T14:18:19Z</cp:lastPrinted>
  <dcterms:created xsi:type="dcterms:W3CDTF">2006-08-24T13:38:28Z</dcterms:created>
  <dcterms:modified xsi:type="dcterms:W3CDTF">2018-01-18T11:00:45Z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9b3806b3-790a-45fb-bf9a-604f260bf81e</vt:lpwstr>
  </property>
</Properties>
</file>